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940" windowHeight="8100"/>
  </bookViews>
  <sheets>
    <sheet name="ゲームタイムテーブル" sheetId="1" r:id="rId1"/>
    <sheet name="対戦表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3" i="3"/>
  <c r="B10"/>
  <c r="B12"/>
  <c r="B11"/>
  <c r="B9"/>
  <c r="B8"/>
  <c r="B5"/>
  <c r="B7"/>
  <c r="B6"/>
  <c r="B4"/>
  <c r="B3"/>
  <c r="F29" i="1"/>
  <c r="F34"/>
  <c r="F33"/>
  <c r="F32"/>
  <c r="F31"/>
  <c r="F30"/>
  <c r="F28"/>
  <c r="F27"/>
  <c r="F26"/>
  <c r="F25"/>
  <c r="F24"/>
  <c r="F138"/>
  <c r="F132"/>
  <c r="F116"/>
  <c r="F140"/>
  <c r="F139"/>
  <c r="F137"/>
  <c r="F136"/>
  <c r="F135"/>
  <c r="F134"/>
  <c r="F133"/>
  <c r="F131"/>
  <c r="F128"/>
  <c r="F127"/>
  <c r="F126"/>
  <c r="F125"/>
  <c r="F124"/>
  <c r="F123"/>
  <c r="F107"/>
  <c r="F108"/>
  <c r="F109"/>
  <c r="F110"/>
  <c r="F111"/>
  <c r="F112"/>
  <c r="F113"/>
  <c r="F114"/>
  <c r="F115"/>
  <c r="F117"/>
  <c r="F119"/>
  <c r="F118"/>
  <c r="N69"/>
  <c r="N68"/>
  <c r="N67"/>
  <c r="N66"/>
  <c r="N65"/>
  <c r="N64"/>
  <c r="N63"/>
  <c r="N62"/>
  <c r="N35"/>
  <c r="N34"/>
  <c r="N33"/>
  <c r="N32"/>
  <c r="N31"/>
  <c r="N30"/>
  <c r="N29"/>
  <c r="N28"/>
  <c r="N27"/>
  <c r="N26"/>
  <c r="N25"/>
  <c r="N24"/>
  <c r="F79"/>
  <c r="F68"/>
  <c r="F70"/>
  <c r="F72"/>
  <c r="F74"/>
  <c r="F76"/>
  <c r="F78"/>
  <c r="F81"/>
  <c r="F69"/>
  <c r="F71"/>
  <c r="F73"/>
  <c r="F75"/>
  <c r="F77"/>
  <c r="F80"/>
</calcChain>
</file>

<file path=xl/sharedStrings.xml><?xml version="1.0" encoding="utf-8"?>
<sst xmlns="http://schemas.openxmlformats.org/spreadsheetml/2006/main" count="655" uniqueCount="129">
  <si>
    <t>～</t>
    <phoneticPr fontId="1"/>
  </si>
  <si>
    <t>浮羽</t>
    <rPh sb="0" eb="2">
      <t>ウキハ</t>
    </rPh>
    <phoneticPr fontId="1"/>
  </si>
  <si>
    <t>時津</t>
    <rPh sb="0" eb="2">
      <t>トキツ</t>
    </rPh>
    <phoneticPr fontId="1"/>
  </si>
  <si>
    <t>ブランビー</t>
    <phoneticPr fontId="1"/>
  </si>
  <si>
    <t>笹丘</t>
    <rPh sb="0" eb="1">
      <t>ササ</t>
    </rPh>
    <rPh sb="1" eb="2">
      <t>オカ</t>
    </rPh>
    <phoneticPr fontId="1"/>
  </si>
  <si>
    <t>長与</t>
    <rPh sb="0" eb="2">
      <t>ナガヨ</t>
    </rPh>
    <phoneticPr fontId="1"/>
  </si>
  <si>
    <t>ゆのき</t>
    <phoneticPr fontId="1"/>
  </si>
  <si>
    <t>太宰府</t>
    <rPh sb="0" eb="3">
      <t>ダザイフ</t>
    </rPh>
    <phoneticPr fontId="1"/>
  </si>
  <si>
    <t>城南</t>
    <rPh sb="0" eb="2">
      <t>ジョウナン</t>
    </rPh>
    <phoneticPr fontId="1"/>
  </si>
  <si>
    <t>大村</t>
    <rPh sb="0" eb="2">
      <t>オオムラ</t>
    </rPh>
    <phoneticPr fontId="1"/>
  </si>
  <si>
    <t>ぎんなん</t>
    <phoneticPr fontId="1"/>
  </si>
  <si>
    <t>対</t>
    <rPh sb="0" eb="1">
      <t>タイ</t>
    </rPh>
    <phoneticPr fontId="1"/>
  </si>
  <si>
    <t>6年生</t>
    <rPh sb="1" eb="3">
      <t>ネンセイ</t>
    </rPh>
    <phoneticPr fontId="1"/>
  </si>
  <si>
    <t>5年生</t>
    <rPh sb="1" eb="3">
      <t>ネンセイ</t>
    </rPh>
    <phoneticPr fontId="1"/>
  </si>
  <si>
    <t>オレンジ</t>
    <phoneticPr fontId="1"/>
  </si>
  <si>
    <t>ゆのき・川副・佐賀</t>
    <rPh sb="4" eb="6">
      <t>カワソエ</t>
    </rPh>
    <rPh sb="7" eb="9">
      <t>サガ</t>
    </rPh>
    <phoneticPr fontId="1"/>
  </si>
  <si>
    <t>みやけ</t>
    <phoneticPr fontId="1"/>
  </si>
  <si>
    <t>太宰府・佐賀</t>
    <rPh sb="0" eb="3">
      <t>ダザイフ</t>
    </rPh>
    <rPh sb="4" eb="6">
      <t>サガ</t>
    </rPh>
    <phoneticPr fontId="1"/>
  </si>
  <si>
    <t>伊都</t>
    <rPh sb="0" eb="1">
      <t>イ</t>
    </rPh>
    <rPh sb="1" eb="2">
      <t>ミヤコ</t>
    </rPh>
    <phoneticPr fontId="1"/>
  </si>
  <si>
    <t>唐津・浮羽</t>
    <rPh sb="0" eb="2">
      <t>カラツ</t>
    </rPh>
    <rPh sb="3" eb="5">
      <t>ウキハ</t>
    </rPh>
    <phoneticPr fontId="1"/>
  </si>
  <si>
    <t>武雄</t>
    <rPh sb="0" eb="2">
      <t>タケオ</t>
    </rPh>
    <phoneticPr fontId="1"/>
  </si>
  <si>
    <t>伊都</t>
    <rPh sb="0" eb="1">
      <t>イ</t>
    </rPh>
    <rPh sb="1" eb="2">
      <t>ト</t>
    </rPh>
    <phoneticPr fontId="1"/>
  </si>
  <si>
    <t>伊都</t>
    <rPh sb="0" eb="2">
      <t>イト</t>
    </rPh>
    <phoneticPr fontId="1"/>
  </si>
  <si>
    <t>4年生</t>
    <rPh sb="1" eb="3">
      <t>ネンセイ</t>
    </rPh>
    <phoneticPr fontId="1"/>
  </si>
  <si>
    <t>佐賀</t>
    <rPh sb="0" eb="2">
      <t>サガ</t>
    </rPh>
    <phoneticPr fontId="1"/>
  </si>
  <si>
    <t>みやけ・時津</t>
    <rPh sb="4" eb="6">
      <t>トキツ</t>
    </rPh>
    <phoneticPr fontId="1"/>
  </si>
  <si>
    <t>ばってん</t>
    <phoneticPr fontId="1"/>
  </si>
  <si>
    <t>浮羽・川副</t>
    <rPh sb="0" eb="2">
      <t>ウキハ</t>
    </rPh>
    <rPh sb="3" eb="5">
      <t>カワソエ</t>
    </rPh>
    <phoneticPr fontId="1"/>
  </si>
  <si>
    <t>佐世保・太宰府・北茂安</t>
    <rPh sb="0" eb="3">
      <t>サセボ</t>
    </rPh>
    <rPh sb="4" eb="7">
      <t>ダザイフ</t>
    </rPh>
    <rPh sb="8" eb="11">
      <t>キタシゲヤス</t>
    </rPh>
    <phoneticPr fontId="1"/>
  </si>
  <si>
    <t>～</t>
    <phoneticPr fontId="1"/>
  </si>
  <si>
    <t>3年</t>
    <rPh sb="1" eb="2">
      <t>ネン</t>
    </rPh>
    <phoneticPr fontId="1"/>
  </si>
  <si>
    <t>佐世保・唐津・浮羽・北茂安</t>
    <rPh sb="0" eb="3">
      <t>サセボ</t>
    </rPh>
    <rPh sb="4" eb="6">
      <t>カラツ</t>
    </rPh>
    <rPh sb="7" eb="9">
      <t>ウキハ</t>
    </rPh>
    <rPh sb="10" eb="13">
      <t>キタシゲヤス</t>
    </rPh>
    <phoneticPr fontId="1"/>
  </si>
  <si>
    <t>2年</t>
    <rPh sb="1" eb="2">
      <t>ネン</t>
    </rPh>
    <phoneticPr fontId="1"/>
  </si>
  <si>
    <t>長与B</t>
    <rPh sb="0" eb="2">
      <t>ナガヨ</t>
    </rPh>
    <phoneticPr fontId="1"/>
  </si>
  <si>
    <t>ブランビー・時津・唐津・浮羽</t>
    <rPh sb="6" eb="8">
      <t>トキツ</t>
    </rPh>
    <rPh sb="9" eb="11">
      <t>カラツ</t>
    </rPh>
    <rPh sb="12" eb="14">
      <t>ウキハ</t>
    </rPh>
    <phoneticPr fontId="1"/>
  </si>
  <si>
    <t>長与A</t>
    <rPh sb="0" eb="2">
      <t>ナガヨ</t>
    </rPh>
    <phoneticPr fontId="1"/>
  </si>
  <si>
    <t>未定</t>
    <rPh sb="0" eb="2">
      <t>ミテイ</t>
    </rPh>
    <phoneticPr fontId="1"/>
  </si>
  <si>
    <t>1年</t>
    <rPh sb="1" eb="2">
      <t>ネン</t>
    </rPh>
    <phoneticPr fontId="1"/>
  </si>
  <si>
    <t>ブランビー・ゆのき</t>
    <phoneticPr fontId="1"/>
  </si>
  <si>
    <t>佐世保・太宰府</t>
    <rPh sb="0" eb="3">
      <t>サセボ</t>
    </rPh>
    <rPh sb="4" eb="7">
      <t>ダザイフ</t>
    </rPh>
    <phoneticPr fontId="1"/>
  </si>
  <si>
    <t>時津・大村・唐津・浮羽</t>
    <rPh sb="0" eb="2">
      <t>トキツ</t>
    </rPh>
    <rPh sb="3" eb="5">
      <t>オオムラ</t>
    </rPh>
    <rPh sb="6" eb="8">
      <t>カラツ</t>
    </rPh>
    <rPh sb="9" eb="11">
      <t>ウキハ</t>
    </rPh>
    <phoneticPr fontId="1"/>
  </si>
  <si>
    <t>時津・大村
唐津・浮羽
佐世保・太宰府</t>
    <rPh sb="0" eb="2">
      <t>トキツ</t>
    </rPh>
    <rPh sb="3" eb="5">
      <t>オオムラ</t>
    </rPh>
    <rPh sb="6" eb="8">
      <t>カラツ</t>
    </rPh>
    <rPh sb="9" eb="11">
      <t>ウキハ</t>
    </rPh>
    <rPh sb="13" eb="16">
      <t>サセボ</t>
    </rPh>
    <rPh sb="17" eb="20">
      <t>ダザイフ</t>
    </rPh>
    <phoneticPr fontId="1"/>
  </si>
  <si>
    <t>ブランビー・ゆのき</t>
    <phoneticPr fontId="1"/>
  </si>
  <si>
    <t>笹丘
城南</t>
    <rPh sb="0" eb="1">
      <t>ササ</t>
    </rPh>
    <rPh sb="1" eb="2">
      <t>オカ</t>
    </rPh>
    <rPh sb="4" eb="6">
      <t>ジョウナン</t>
    </rPh>
    <phoneticPr fontId="1"/>
  </si>
  <si>
    <t>オレンジA</t>
    <phoneticPr fontId="1"/>
  </si>
  <si>
    <t>連合A</t>
    <rPh sb="0" eb="2">
      <t>レンゴウ</t>
    </rPh>
    <phoneticPr fontId="1"/>
  </si>
  <si>
    <t>連合B</t>
    <rPh sb="0" eb="2">
      <t>レンゴウ</t>
    </rPh>
    <phoneticPr fontId="1"/>
  </si>
  <si>
    <t>オレンジB</t>
    <phoneticPr fontId="1"/>
  </si>
  <si>
    <t>連合D</t>
    <rPh sb="0" eb="2">
      <t>レンゴウ</t>
    </rPh>
    <phoneticPr fontId="1"/>
  </si>
  <si>
    <t>連合C</t>
    <rPh sb="0" eb="2">
      <t>レンゴウ</t>
    </rPh>
    <phoneticPr fontId="1"/>
  </si>
  <si>
    <t>幼年</t>
    <rPh sb="0" eb="2">
      <t>ヨウネン</t>
    </rPh>
    <phoneticPr fontId="1"/>
  </si>
  <si>
    <t>オレンジB</t>
    <phoneticPr fontId="1"/>
  </si>
  <si>
    <t>5年　ゲーム時間13分　ゲーム間5分</t>
    <rPh sb="1" eb="2">
      <t>ネン</t>
    </rPh>
    <rPh sb="6" eb="8">
      <t>ジカン</t>
    </rPh>
    <rPh sb="10" eb="11">
      <t>フン</t>
    </rPh>
    <rPh sb="15" eb="16">
      <t>カン</t>
    </rPh>
    <rPh sb="17" eb="18">
      <t>フン</t>
    </rPh>
    <phoneticPr fontId="1"/>
  </si>
  <si>
    <t>4年　ゲーム時間13分　ゲーム間5分</t>
    <rPh sb="1" eb="2">
      <t>ネン</t>
    </rPh>
    <rPh sb="6" eb="8">
      <t>ジカン</t>
    </rPh>
    <rPh sb="10" eb="11">
      <t>フン</t>
    </rPh>
    <rPh sb="15" eb="16">
      <t>カン</t>
    </rPh>
    <rPh sb="17" eb="18">
      <t>フン</t>
    </rPh>
    <phoneticPr fontId="1"/>
  </si>
  <si>
    <t>3年　ゲーム時間13分　ゲーム間5分</t>
    <rPh sb="1" eb="2">
      <t>ネン</t>
    </rPh>
    <rPh sb="6" eb="8">
      <t>ジカン</t>
    </rPh>
    <rPh sb="10" eb="11">
      <t>フン</t>
    </rPh>
    <rPh sb="15" eb="16">
      <t>カン</t>
    </rPh>
    <rPh sb="17" eb="18">
      <t>フン</t>
    </rPh>
    <phoneticPr fontId="1"/>
  </si>
  <si>
    <t>2年　ゲーム時間10分　ゲーム間5分</t>
    <rPh sb="1" eb="2">
      <t>ネン</t>
    </rPh>
    <rPh sb="6" eb="8">
      <t>ジカン</t>
    </rPh>
    <rPh sb="10" eb="11">
      <t>フン</t>
    </rPh>
    <rPh sb="15" eb="16">
      <t>カン</t>
    </rPh>
    <rPh sb="17" eb="18">
      <t>フン</t>
    </rPh>
    <phoneticPr fontId="1"/>
  </si>
  <si>
    <t>1年　ゲーム時間10分　ゲーム間5分</t>
    <rPh sb="1" eb="2">
      <t>ネン</t>
    </rPh>
    <rPh sb="6" eb="8">
      <t>ジカン</t>
    </rPh>
    <rPh sb="10" eb="11">
      <t>フン</t>
    </rPh>
    <rPh sb="15" eb="16">
      <t>カン</t>
    </rPh>
    <rPh sb="17" eb="18">
      <t>フン</t>
    </rPh>
    <phoneticPr fontId="1"/>
  </si>
  <si>
    <t>幼年　ゲーム時間10分　ゲーム間10分</t>
    <rPh sb="0" eb="2">
      <t>ヨウネン</t>
    </rPh>
    <rPh sb="6" eb="8">
      <t>ジカン</t>
    </rPh>
    <rPh sb="10" eb="11">
      <t>フン</t>
    </rPh>
    <rPh sb="15" eb="16">
      <t>カン</t>
    </rPh>
    <rPh sb="18" eb="19">
      <t>フン</t>
    </rPh>
    <phoneticPr fontId="1"/>
  </si>
  <si>
    <t>ゆのき</t>
  </si>
  <si>
    <t>ゆのき</t>
    <phoneticPr fontId="1"/>
  </si>
  <si>
    <t>長与</t>
    <rPh sb="0" eb="2">
      <t>ナガヨ</t>
    </rPh>
    <phoneticPr fontId="1"/>
  </si>
  <si>
    <t>ぎんなん</t>
  </si>
  <si>
    <t>ぎんなん</t>
    <phoneticPr fontId="1"/>
  </si>
  <si>
    <t>唐津・北茂安・佐賀連合</t>
    <rPh sb="0" eb="2">
      <t>カラツ</t>
    </rPh>
    <rPh sb="3" eb="6">
      <t>キタシゲヤス</t>
    </rPh>
    <rPh sb="7" eb="9">
      <t>サガ</t>
    </rPh>
    <rPh sb="9" eb="11">
      <t>レンゴウ</t>
    </rPh>
    <phoneticPr fontId="1"/>
  </si>
  <si>
    <t>ゆのき・川副・佐賀連合</t>
    <rPh sb="4" eb="6">
      <t>カワソエ</t>
    </rPh>
    <rPh sb="7" eb="9">
      <t>サガ</t>
    </rPh>
    <rPh sb="9" eb="11">
      <t>レンゴウ</t>
    </rPh>
    <phoneticPr fontId="1"/>
  </si>
  <si>
    <t>太宰府・佐賀連合</t>
    <rPh sb="0" eb="3">
      <t>ダザイフ</t>
    </rPh>
    <rPh sb="4" eb="6">
      <t>サガ</t>
    </rPh>
    <rPh sb="6" eb="8">
      <t>レンゴウ</t>
    </rPh>
    <phoneticPr fontId="1"/>
  </si>
  <si>
    <t>唐津・浮羽連合</t>
    <rPh sb="0" eb="2">
      <t>カラツ</t>
    </rPh>
    <rPh sb="3" eb="5">
      <t>ウキハ</t>
    </rPh>
    <rPh sb="5" eb="7">
      <t>レンゴウ</t>
    </rPh>
    <phoneticPr fontId="1"/>
  </si>
  <si>
    <t>みやけ・時津連合</t>
    <rPh sb="4" eb="6">
      <t>トキツ</t>
    </rPh>
    <rPh sb="6" eb="8">
      <t>レンゴウ</t>
    </rPh>
    <phoneticPr fontId="1"/>
  </si>
  <si>
    <t>浮羽・川副連合</t>
    <rPh sb="0" eb="2">
      <t>ウキハ</t>
    </rPh>
    <rPh sb="3" eb="5">
      <t>カワソエ</t>
    </rPh>
    <rPh sb="5" eb="7">
      <t>レンゴウ</t>
    </rPh>
    <phoneticPr fontId="1"/>
  </si>
  <si>
    <t>佐世保・太宰府・北茂安連合</t>
    <rPh sb="0" eb="3">
      <t>サセボ</t>
    </rPh>
    <rPh sb="4" eb="7">
      <t>ダザイフ</t>
    </rPh>
    <rPh sb="8" eb="11">
      <t>キタシゲヤス</t>
    </rPh>
    <rPh sb="11" eb="13">
      <t>レンゴウ</t>
    </rPh>
    <phoneticPr fontId="1"/>
  </si>
  <si>
    <t>城南</t>
    <rPh sb="0" eb="2">
      <t>ジョウナン</t>
    </rPh>
    <phoneticPr fontId="1"/>
  </si>
  <si>
    <t>時津</t>
    <rPh sb="0" eb="2">
      <t>トキツ</t>
    </rPh>
    <phoneticPr fontId="1"/>
  </si>
  <si>
    <t>太宰府</t>
    <rPh sb="0" eb="3">
      <t>ダザイフ</t>
    </rPh>
    <phoneticPr fontId="1"/>
  </si>
  <si>
    <t>大村</t>
    <rPh sb="0" eb="2">
      <t>オオムラ</t>
    </rPh>
    <phoneticPr fontId="1"/>
  </si>
  <si>
    <t>佐世保・唐津・浮羽・北茂安連合</t>
    <rPh sb="0" eb="3">
      <t>サセボ</t>
    </rPh>
    <rPh sb="4" eb="6">
      <t>カラツ</t>
    </rPh>
    <rPh sb="7" eb="9">
      <t>ウキハ</t>
    </rPh>
    <rPh sb="10" eb="13">
      <t>キタシゲヤス</t>
    </rPh>
    <rPh sb="13" eb="15">
      <t>レンゴウ</t>
    </rPh>
    <phoneticPr fontId="1"/>
  </si>
  <si>
    <t>オレンジ</t>
    <phoneticPr fontId="1"/>
  </si>
  <si>
    <t>浮羽・川副</t>
    <rPh sb="0" eb="2">
      <t>ウキハ</t>
    </rPh>
    <rPh sb="3" eb="5">
      <t>カワソエ</t>
    </rPh>
    <phoneticPr fontId="1"/>
  </si>
  <si>
    <t>ブランビー</t>
  </si>
  <si>
    <t>ブランビー</t>
    <phoneticPr fontId="1"/>
  </si>
  <si>
    <t>笹丘</t>
    <rPh sb="0" eb="1">
      <t>ササ</t>
    </rPh>
    <rPh sb="1" eb="2">
      <t>オカ</t>
    </rPh>
    <phoneticPr fontId="1"/>
  </si>
  <si>
    <t>ばってん</t>
    <phoneticPr fontId="1"/>
  </si>
  <si>
    <t>佐賀</t>
    <rPh sb="0" eb="2">
      <t>サガ</t>
    </rPh>
    <phoneticPr fontId="1"/>
  </si>
  <si>
    <t>みやけ</t>
    <phoneticPr fontId="1"/>
  </si>
  <si>
    <t>伊都</t>
    <rPh sb="0" eb="2">
      <t>イト</t>
    </rPh>
    <phoneticPr fontId="1"/>
  </si>
  <si>
    <t>長与A</t>
    <rPh sb="0" eb="2">
      <t>ナガヨ</t>
    </rPh>
    <phoneticPr fontId="1"/>
  </si>
  <si>
    <t>長与B</t>
    <rPh sb="0" eb="2">
      <t>ナガヨ</t>
    </rPh>
    <phoneticPr fontId="1"/>
  </si>
  <si>
    <t>3年　参加チーム・ゲーム数</t>
    <rPh sb="1" eb="2">
      <t>ネン</t>
    </rPh>
    <rPh sb="3" eb="5">
      <t>サンカ</t>
    </rPh>
    <rPh sb="12" eb="13">
      <t>スウ</t>
    </rPh>
    <phoneticPr fontId="1"/>
  </si>
  <si>
    <t>4年　参加チーム・ゲーム数</t>
    <rPh sb="1" eb="2">
      <t>ネン</t>
    </rPh>
    <rPh sb="3" eb="5">
      <t>サンカ</t>
    </rPh>
    <rPh sb="12" eb="13">
      <t>スウ</t>
    </rPh>
    <phoneticPr fontId="1"/>
  </si>
  <si>
    <t>6年　参加チーム・ゲーム数</t>
    <rPh sb="1" eb="2">
      <t>ネン</t>
    </rPh>
    <rPh sb="3" eb="5">
      <t>サンカ</t>
    </rPh>
    <rPh sb="12" eb="13">
      <t>スウ</t>
    </rPh>
    <phoneticPr fontId="1"/>
  </si>
  <si>
    <t>5年　参加チーム・ゲーム数</t>
    <rPh sb="1" eb="2">
      <t>ネン</t>
    </rPh>
    <rPh sb="3" eb="5">
      <t>サンカ</t>
    </rPh>
    <rPh sb="12" eb="13">
      <t>スウ</t>
    </rPh>
    <phoneticPr fontId="1"/>
  </si>
  <si>
    <t>2年　参加チーム・ゲーム数</t>
    <rPh sb="1" eb="2">
      <t>ネン</t>
    </rPh>
    <rPh sb="3" eb="5">
      <t>サンカ</t>
    </rPh>
    <rPh sb="12" eb="13">
      <t>スウ</t>
    </rPh>
    <phoneticPr fontId="1"/>
  </si>
  <si>
    <t>　　　16・18・20ゲームは，3年生グランドで
　　　行います。ご注意ください。</t>
    <rPh sb="17" eb="19">
      <t>ネンセイ</t>
    </rPh>
    <rPh sb="28" eb="29">
      <t>オコナ</t>
    </rPh>
    <rPh sb="34" eb="36">
      <t>チュウイ</t>
    </rPh>
    <phoneticPr fontId="1"/>
  </si>
  <si>
    <t>1年　参加チーム・ゲーム数</t>
    <rPh sb="1" eb="2">
      <t>ネン</t>
    </rPh>
    <rPh sb="3" eb="5">
      <t>サンカ</t>
    </rPh>
    <rPh sb="12" eb="13">
      <t>スウ</t>
    </rPh>
    <phoneticPr fontId="1"/>
  </si>
  <si>
    <t>佐世保・太宰府連合</t>
    <rPh sb="0" eb="3">
      <t>サセボ</t>
    </rPh>
    <rPh sb="4" eb="7">
      <t>ダザイフ</t>
    </rPh>
    <rPh sb="7" eb="9">
      <t>レンゴウ</t>
    </rPh>
    <phoneticPr fontId="1"/>
  </si>
  <si>
    <t>時津・大村・唐津・浮羽連合</t>
    <rPh sb="0" eb="2">
      <t>トキツ</t>
    </rPh>
    <rPh sb="3" eb="5">
      <t>オオムラ</t>
    </rPh>
    <rPh sb="6" eb="8">
      <t>カラツ</t>
    </rPh>
    <rPh sb="9" eb="11">
      <t>ウキハ</t>
    </rPh>
    <rPh sb="11" eb="13">
      <t>レンゴウ</t>
    </rPh>
    <phoneticPr fontId="1"/>
  </si>
  <si>
    <t>ブランビー・ゆのき連合</t>
    <rPh sb="9" eb="11">
      <t>レンゴウ</t>
    </rPh>
    <phoneticPr fontId="1"/>
  </si>
  <si>
    <t>ブランビー・時津・唐津・浮羽連合</t>
    <rPh sb="6" eb="8">
      <t>トキツ</t>
    </rPh>
    <rPh sb="9" eb="11">
      <t>カラツ</t>
    </rPh>
    <rPh sb="12" eb="14">
      <t>ウキハ</t>
    </rPh>
    <rPh sb="14" eb="16">
      <t>レンゴウ</t>
    </rPh>
    <phoneticPr fontId="1"/>
  </si>
  <si>
    <t>幼年　参加チーム・ゲーム数</t>
    <rPh sb="0" eb="1">
      <t>ヨウ</t>
    </rPh>
    <rPh sb="1" eb="2">
      <t>ネン</t>
    </rPh>
    <rPh sb="3" eb="5">
      <t>サンカ</t>
    </rPh>
    <rPh sb="12" eb="13">
      <t>スウ</t>
    </rPh>
    <phoneticPr fontId="1"/>
  </si>
  <si>
    <t>オレンジA</t>
    <phoneticPr fontId="1"/>
  </si>
  <si>
    <t>オレンジB</t>
    <phoneticPr fontId="1"/>
  </si>
  <si>
    <t>連合A</t>
    <rPh sb="0" eb="2">
      <t>レンゴウ</t>
    </rPh>
    <phoneticPr fontId="1"/>
  </si>
  <si>
    <t>連合B</t>
    <rPh sb="0" eb="2">
      <t>レンゴウ</t>
    </rPh>
    <phoneticPr fontId="1"/>
  </si>
  <si>
    <t>連合C</t>
    <rPh sb="0" eb="2">
      <t>レンゴウ</t>
    </rPh>
    <phoneticPr fontId="1"/>
  </si>
  <si>
    <t>連合D</t>
    <rPh sb="0" eb="2">
      <t>レンゴウ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</si>
  <si>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</si>
  <si>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</si>
  <si>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</si>
  <si>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</si>
  <si>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</si>
  <si>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</si>
  <si>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</si>
  <si>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</si>
  <si>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</si>
  <si>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</si>
  <si>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E</t>
    <phoneticPr fontId="1"/>
  </si>
  <si>
    <t>唐津・北茂安・佐賀</t>
  </si>
  <si>
    <t>スペシャルA</t>
    <phoneticPr fontId="1"/>
  </si>
  <si>
    <t>スペシャルB</t>
    <phoneticPr fontId="1"/>
  </si>
  <si>
    <t>対</t>
    <rPh sb="0" eb="1">
      <t>タイ</t>
    </rPh>
    <phoneticPr fontId="1"/>
  </si>
  <si>
    <t>6年生　ゲーム時間13分　ゲーム間5分</t>
    <rPh sb="1" eb="2">
      <t>ネン</t>
    </rPh>
    <rPh sb="2" eb="3">
      <t>セイ</t>
    </rPh>
    <rPh sb="7" eb="9">
      <t>ジカン</t>
    </rPh>
    <rPh sb="11" eb="12">
      <t>フン</t>
    </rPh>
    <rPh sb="16" eb="17">
      <t>カン</t>
    </rPh>
    <rPh sb="18" eb="19">
      <t>フン</t>
    </rPh>
    <phoneticPr fontId="1"/>
  </si>
  <si>
    <t>未定</t>
    <rPh sb="0" eb="2">
      <t>ミテイ</t>
    </rPh>
    <phoneticPr fontId="1"/>
  </si>
  <si>
    <t>唐津・北茂安・佐賀</t>
    <rPh sb="0" eb="2">
      <t>カラツ</t>
    </rPh>
    <rPh sb="3" eb="6">
      <t>キタシゲヤス</t>
    </rPh>
    <rPh sb="7" eb="9">
      <t>サガ</t>
    </rPh>
    <phoneticPr fontId="1"/>
  </si>
  <si>
    <t>浮羽</t>
    <rPh sb="0" eb="2">
      <t>ウキハ</t>
    </rPh>
    <phoneticPr fontId="1"/>
  </si>
  <si>
    <t>唐津・北茂安・佐賀</t>
    <phoneticPr fontId="1"/>
  </si>
  <si>
    <t>2015西九州ブロック交流大会組み合わせ　高学年</t>
    <rPh sb="4" eb="5">
      <t>ニシ</t>
    </rPh>
    <rPh sb="5" eb="7">
      <t>キュウシュウ</t>
    </rPh>
    <rPh sb="11" eb="13">
      <t>コウリュウ</t>
    </rPh>
    <rPh sb="13" eb="15">
      <t>タイカイ</t>
    </rPh>
    <rPh sb="15" eb="16">
      <t>ク</t>
    </rPh>
    <rPh sb="17" eb="18">
      <t>ア</t>
    </rPh>
    <rPh sb="21" eb="24">
      <t>コウガクネン</t>
    </rPh>
    <phoneticPr fontId="1"/>
  </si>
  <si>
    <t>2015西九州ブロック交流大会組み合わせ　中学年</t>
    <rPh sb="4" eb="5">
      <t>ニシ</t>
    </rPh>
    <rPh sb="5" eb="7">
      <t>キュウシュウ</t>
    </rPh>
    <rPh sb="11" eb="13">
      <t>コウリュウ</t>
    </rPh>
    <rPh sb="13" eb="15">
      <t>タイカイ</t>
    </rPh>
    <rPh sb="15" eb="16">
      <t>ク</t>
    </rPh>
    <rPh sb="17" eb="18">
      <t>ア</t>
    </rPh>
    <rPh sb="21" eb="24">
      <t>チュウガクネン</t>
    </rPh>
    <phoneticPr fontId="1"/>
  </si>
  <si>
    <t>2015西九州ブロック交流大会組み合わせ　低学年・幼年</t>
    <rPh sb="4" eb="5">
      <t>ニシ</t>
    </rPh>
    <rPh sb="5" eb="7">
      <t>キュウシュウ</t>
    </rPh>
    <rPh sb="11" eb="13">
      <t>コウリュウ</t>
    </rPh>
    <rPh sb="13" eb="15">
      <t>タイカイ</t>
    </rPh>
    <rPh sb="15" eb="16">
      <t>ク</t>
    </rPh>
    <rPh sb="17" eb="18">
      <t>ア</t>
    </rPh>
    <rPh sb="21" eb="24">
      <t>テイガクネン</t>
    </rPh>
    <rPh sb="25" eb="26">
      <t>ヨウ</t>
    </rPh>
    <rPh sb="26" eb="27">
      <t>ネン</t>
    </rPh>
    <phoneticPr fontId="1"/>
  </si>
  <si>
    <t>2015西九州ブロック交流大会組み合わせ　対戦表</t>
    <rPh sb="4" eb="5">
      <t>ニシ</t>
    </rPh>
    <rPh sb="5" eb="7">
      <t>キュウシュウ</t>
    </rPh>
    <rPh sb="11" eb="13">
      <t>コウリュウ</t>
    </rPh>
    <rPh sb="13" eb="15">
      <t>タイカイ</t>
    </rPh>
    <rPh sb="15" eb="16">
      <t>ク</t>
    </rPh>
    <rPh sb="17" eb="18">
      <t>ア</t>
    </rPh>
    <rPh sb="21" eb="23">
      <t>タイセン</t>
    </rPh>
    <rPh sb="23" eb="24">
      <t>ヒョウ</t>
    </rPh>
    <phoneticPr fontId="1"/>
  </si>
  <si>
    <t>連合ABCDは，時津4・村1・佐世保2・太宰府1・ゆのき1・佐賀2・笹丘2のメンバーで適宜構成する。</t>
    <rPh sb="0" eb="2">
      <t>レンゴウ</t>
    </rPh>
    <rPh sb="43" eb="45">
      <t>テキギ</t>
    </rPh>
    <rPh sb="45" eb="47">
      <t>コウセイ</t>
    </rPh>
    <phoneticPr fontId="1"/>
  </si>
</sst>
</file>

<file path=xl/styles.xml><?xml version="1.0" encoding="utf-8"?>
<styleSheet xmlns="http://schemas.openxmlformats.org/spreadsheetml/2006/main">
  <numFmts count="1">
    <numFmt numFmtId="176" formatCode="h:mm;@"/>
  </numFmts>
  <fonts count="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2"/>
      <color indexed="8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20" fontId="0" fillId="0" borderId="0" xfId="0" applyNumberFormat="1">
      <alignment vertical="center"/>
    </xf>
    <xf numFmtId="20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left" vertical="center"/>
    </xf>
    <xf numFmtId="2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20" fontId="0" fillId="0" borderId="0" xfId="0" applyNumberFormat="1" applyAlignment="1">
      <alignment horizontal="center" vertical="center" shrinkToFit="1"/>
    </xf>
    <xf numFmtId="0" fontId="5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right" vertical="center" shrinkToFit="1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0" fillId="0" borderId="10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right" vertical="center"/>
    </xf>
    <xf numFmtId="176" fontId="0" fillId="0" borderId="11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176" fontId="0" fillId="0" borderId="0" xfId="0" applyNumberForma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 shrinkToFit="1"/>
    </xf>
    <xf numFmtId="20" fontId="0" fillId="0" borderId="11" xfId="0" applyNumberFormat="1" applyBorder="1">
      <alignment vertical="center"/>
    </xf>
    <xf numFmtId="20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2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20" fontId="0" fillId="0" borderId="14" xfId="0" applyNumberFormat="1" applyBorder="1">
      <alignment vertical="center"/>
    </xf>
    <xf numFmtId="20" fontId="0" fillId="0" borderId="12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0" xfId="0" applyNumberFormat="1" applyBorder="1">
      <alignment vertical="center"/>
    </xf>
    <xf numFmtId="20" fontId="0" fillId="0" borderId="0" xfId="0" applyNumberFormat="1" applyBorder="1">
      <alignment vertical="center"/>
    </xf>
    <xf numFmtId="0" fontId="0" fillId="0" borderId="0" xfId="0" applyNumberFormat="1" applyBorder="1" applyAlignment="1">
      <alignment horizontal="center" vertical="center"/>
    </xf>
    <xf numFmtId="20" fontId="0" fillId="0" borderId="13" xfId="0" applyNumberFormat="1" applyBorder="1">
      <alignment vertical="center"/>
    </xf>
    <xf numFmtId="20" fontId="0" fillId="0" borderId="13" xfId="0" applyNumberFormat="1" applyBorder="1" applyAlignment="1">
      <alignment horizontal="center" vertical="center"/>
    </xf>
    <xf numFmtId="20" fontId="0" fillId="0" borderId="15" xfId="0" applyNumberFormat="1" applyBorder="1">
      <alignment vertical="center"/>
    </xf>
    <xf numFmtId="20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23" xfId="0" applyNumberFormat="1" applyBorder="1" applyAlignment="1">
      <alignment horizontal="left" vertical="center"/>
    </xf>
    <xf numFmtId="176" fontId="0" fillId="0" borderId="7" xfId="0" applyNumberFormat="1" applyBorder="1" applyAlignment="1">
      <alignment horizontal="left" vertical="center"/>
    </xf>
    <xf numFmtId="176" fontId="0" fillId="0" borderId="17" xfId="0" applyNumberFormat="1" applyBorder="1" applyAlignment="1">
      <alignment horizontal="left" vertical="center"/>
    </xf>
    <xf numFmtId="176" fontId="0" fillId="0" borderId="24" xfId="0" applyNumberFormat="1" applyBorder="1" applyAlignment="1">
      <alignment horizontal="left" vertical="center"/>
    </xf>
    <xf numFmtId="0" fontId="0" fillId="0" borderId="1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20" fontId="0" fillId="0" borderId="25" xfId="0" applyNumberFormat="1" applyBorder="1">
      <alignment vertical="center"/>
    </xf>
    <xf numFmtId="176" fontId="0" fillId="0" borderId="15" xfId="0" applyNumberForma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0" fillId="0" borderId="24" xfId="0" applyNumberFormat="1" applyBorder="1" applyAlignment="1">
      <alignment horizontal="center" vertical="center" shrinkToFit="1"/>
    </xf>
    <xf numFmtId="20" fontId="0" fillId="0" borderId="26" xfId="0" applyNumberFormat="1" applyBorder="1">
      <alignment vertical="center"/>
    </xf>
    <xf numFmtId="20" fontId="0" fillId="0" borderId="22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20" fontId="0" fillId="0" borderId="22" xfId="0" applyNumberFormat="1" applyBorder="1">
      <alignment vertical="center"/>
    </xf>
    <xf numFmtId="176" fontId="0" fillId="0" borderId="28" xfId="0" applyNumberFormat="1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20" fontId="0" fillId="0" borderId="4" xfId="0" applyNumberFormat="1" applyBorder="1">
      <alignment vertical="center"/>
    </xf>
    <xf numFmtId="20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left" vertical="center"/>
    </xf>
    <xf numFmtId="20" fontId="0" fillId="0" borderId="9" xfId="0" applyNumberFormat="1" applyBorder="1">
      <alignment vertical="center"/>
    </xf>
    <xf numFmtId="20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 shrinkToFit="1"/>
    </xf>
    <xf numFmtId="20" fontId="0" fillId="0" borderId="5" xfId="0" applyNumberFormat="1" applyBorder="1" applyAlignment="1">
      <alignment horizontal="center" vertical="center" shrinkToFit="1"/>
    </xf>
    <xf numFmtId="20" fontId="0" fillId="0" borderId="0" xfId="0" applyNumberFormat="1" applyBorder="1" applyAlignment="1">
      <alignment horizontal="center" vertical="center" shrinkToFit="1"/>
    </xf>
    <xf numFmtId="20" fontId="0" fillId="0" borderId="7" xfId="0" applyNumberFormat="1" applyBorder="1" applyAlignment="1">
      <alignment horizontal="center" vertical="center" shrinkToFit="1"/>
    </xf>
    <xf numFmtId="20" fontId="0" fillId="0" borderId="9" xfId="0" applyNumberFormat="1" applyBorder="1" applyAlignment="1">
      <alignment horizontal="center" vertical="center" shrinkToFit="1"/>
    </xf>
    <xf numFmtId="20" fontId="0" fillId="0" borderId="10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 shrinkToFit="1"/>
    </xf>
    <xf numFmtId="0" fontId="0" fillId="0" borderId="4" xfId="0" applyBorder="1">
      <alignment vertical="center"/>
    </xf>
    <xf numFmtId="20" fontId="0" fillId="0" borderId="6" xfId="0" applyNumberFormat="1" applyBorder="1" applyAlignment="1">
      <alignment horizontal="center" vertical="center" shrinkToFit="1"/>
    </xf>
    <xf numFmtId="20" fontId="0" fillId="0" borderId="8" xfId="0" applyNumberFormat="1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left" vertical="center" shrinkToFit="1"/>
    </xf>
    <xf numFmtId="0" fontId="0" fillId="0" borderId="18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20" fontId="0" fillId="1" borderId="12" xfId="0" applyNumberFormat="1" applyFill="1" applyBorder="1">
      <alignment vertical="center"/>
    </xf>
    <xf numFmtId="20" fontId="0" fillId="1" borderId="12" xfId="0" applyNumberFormat="1" applyFill="1" applyBorder="1" applyAlignment="1">
      <alignment horizontal="center" vertical="center"/>
    </xf>
    <xf numFmtId="176" fontId="0" fillId="1" borderId="17" xfId="0" applyNumberFormat="1" applyFill="1" applyBorder="1" applyAlignment="1">
      <alignment horizontal="left" vertical="center"/>
    </xf>
    <xf numFmtId="176" fontId="0" fillId="1" borderId="12" xfId="0" applyNumberFormat="1" applyFill="1" applyBorder="1" applyAlignment="1">
      <alignment horizontal="center" vertical="center" shrinkToFit="1"/>
    </xf>
    <xf numFmtId="0" fontId="0" fillId="1" borderId="12" xfId="0" applyFill="1" applyBorder="1" applyAlignment="1">
      <alignment horizontal="center" vertical="center" shrinkToFit="1"/>
    </xf>
    <xf numFmtId="176" fontId="0" fillId="1" borderId="17" xfId="0" applyNumberFormat="1" applyFill="1" applyBorder="1" applyAlignment="1">
      <alignment horizontal="center" vertical="center" shrinkToFit="1"/>
    </xf>
    <xf numFmtId="176" fontId="0" fillId="1" borderId="12" xfId="0" applyNumberFormat="1" applyFill="1" applyBorder="1">
      <alignment vertical="center"/>
    </xf>
    <xf numFmtId="0" fontId="0" fillId="1" borderId="33" xfId="0" applyFill="1" applyBorder="1" applyAlignment="1">
      <alignment horizontal="center" vertical="center"/>
    </xf>
    <xf numFmtId="0" fontId="0" fillId="1" borderId="27" xfId="0" applyFill="1" applyBorder="1" applyAlignment="1">
      <alignment horizontal="center" vertical="center"/>
    </xf>
    <xf numFmtId="0" fontId="0" fillId="1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176" fontId="0" fillId="0" borderId="9" xfId="0" applyNumberFormat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3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39" xfId="0" applyNumberFormat="1" applyBorder="1" applyAlignment="1">
      <alignment horizontal="center" vertical="center"/>
    </xf>
    <xf numFmtId="176" fontId="0" fillId="0" borderId="40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70</xdr:row>
      <xdr:rowOff>85725</xdr:rowOff>
    </xdr:from>
    <xdr:to>
      <xdr:col>11</xdr:col>
      <xdr:colOff>171450</xdr:colOff>
      <xdr:row>73</xdr:row>
      <xdr:rowOff>95250</xdr:rowOff>
    </xdr:to>
    <xdr:sp macro="" textlink="">
      <xdr:nvSpPr>
        <xdr:cNvPr id="2" name="角丸四角形吹き出し 1"/>
        <xdr:cNvSpPr/>
      </xdr:nvSpPr>
      <xdr:spPr>
        <a:xfrm>
          <a:off x="3390900" y="12125325"/>
          <a:ext cx="2600325" cy="523875"/>
        </a:xfrm>
        <a:prstGeom prst="wedgeRoundRectCallout">
          <a:avLst>
            <a:gd name="adj1" fmla="val -38343"/>
            <a:gd name="adj2" fmla="val -216304"/>
            <a:gd name="adj3" fmla="val 16667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1333500</xdr:colOff>
      <xdr:row>114</xdr:row>
      <xdr:rowOff>114300</xdr:rowOff>
    </xdr:from>
    <xdr:to>
      <xdr:col>12</xdr:col>
      <xdr:colOff>28575</xdr:colOff>
      <xdr:row>119</xdr:row>
      <xdr:rowOff>57150</xdr:rowOff>
    </xdr:to>
    <xdr:sp macro="" textlink="">
      <xdr:nvSpPr>
        <xdr:cNvPr id="8" name="角丸四角形吹き出し 7"/>
        <xdr:cNvSpPr/>
      </xdr:nvSpPr>
      <xdr:spPr>
        <a:xfrm>
          <a:off x="4524375" y="19954875"/>
          <a:ext cx="1771650" cy="809625"/>
        </a:xfrm>
        <a:prstGeom prst="wedgeRoundRectCallout">
          <a:avLst>
            <a:gd name="adj1" fmla="val 83540"/>
            <a:gd name="adj2" fmla="val -39088"/>
            <a:gd name="adj3" fmla="val 16667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9</xdr:row>
      <xdr:rowOff>133350</xdr:rowOff>
    </xdr:from>
    <xdr:to>
      <xdr:col>9</xdr:col>
      <xdr:colOff>85725</xdr:colOff>
      <xdr:row>9</xdr:row>
      <xdr:rowOff>361950</xdr:rowOff>
    </xdr:to>
    <xdr:sp macro="" textlink="">
      <xdr:nvSpPr>
        <xdr:cNvPr id="13" name="テキスト ボックス 12"/>
        <xdr:cNvSpPr txBox="1"/>
      </xdr:nvSpPr>
      <xdr:spPr>
        <a:xfrm>
          <a:off x="5295900" y="1809750"/>
          <a:ext cx="2762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276225</xdr:colOff>
      <xdr:row>5</xdr:row>
      <xdr:rowOff>38100</xdr:rowOff>
    </xdr:from>
    <xdr:to>
      <xdr:col>1</xdr:col>
      <xdr:colOff>619125</xdr:colOff>
      <xdr:row>5</xdr:row>
      <xdr:rowOff>295275</xdr:rowOff>
    </xdr:to>
    <xdr:sp macro="" textlink="">
      <xdr:nvSpPr>
        <xdr:cNvPr id="19" name="テキスト ボックス 18"/>
        <xdr:cNvSpPr txBox="1"/>
      </xdr:nvSpPr>
      <xdr:spPr>
        <a:xfrm>
          <a:off x="962025" y="56197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11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285750</xdr:colOff>
      <xdr:row>9</xdr:row>
      <xdr:rowOff>104775</xdr:rowOff>
    </xdr:from>
    <xdr:to>
      <xdr:col>1</xdr:col>
      <xdr:colOff>628650</xdr:colOff>
      <xdr:row>9</xdr:row>
      <xdr:rowOff>361950</xdr:rowOff>
    </xdr:to>
    <xdr:sp macro="" textlink="">
      <xdr:nvSpPr>
        <xdr:cNvPr id="20" name="テキスト ボックス 19"/>
        <xdr:cNvSpPr txBox="1"/>
      </xdr:nvSpPr>
      <xdr:spPr>
        <a:xfrm>
          <a:off x="971550" y="1790700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12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495300</xdr:colOff>
      <xdr:row>9</xdr:row>
      <xdr:rowOff>352425</xdr:rowOff>
    </xdr:from>
    <xdr:to>
      <xdr:col>1</xdr:col>
      <xdr:colOff>152400</xdr:colOff>
      <xdr:row>9</xdr:row>
      <xdr:rowOff>609600</xdr:rowOff>
    </xdr:to>
    <xdr:sp macro="" textlink="">
      <xdr:nvSpPr>
        <xdr:cNvPr id="21" name="テキスト ボックス 20"/>
        <xdr:cNvSpPr txBox="1"/>
      </xdr:nvSpPr>
      <xdr:spPr>
        <a:xfrm>
          <a:off x="495300" y="2038350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14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523875</xdr:colOff>
      <xdr:row>5</xdr:row>
      <xdr:rowOff>400050</xdr:rowOff>
    </xdr:from>
    <xdr:to>
      <xdr:col>2</xdr:col>
      <xdr:colOff>180975</xdr:colOff>
      <xdr:row>6</xdr:row>
      <xdr:rowOff>9525</xdr:rowOff>
    </xdr:to>
    <xdr:sp macro="" textlink="">
      <xdr:nvSpPr>
        <xdr:cNvPr id="23" name="テキスト ボックス 22"/>
        <xdr:cNvSpPr txBox="1"/>
      </xdr:nvSpPr>
      <xdr:spPr>
        <a:xfrm>
          <a:off x="1209675" y="92392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15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314325</xdr:colOff>
      <xdr:row>5</xdr:row>
      <xdr:rowOff>66675</xdr:rowOff>
    </xdr:from>
    <xdr:to>
      <xdr:col>5</xdr:col>
      <xdr:colOff>657225</xdr:colOff>
      <xdr:row>5</xdr:row>
      <xdr:rowOff>323850</xdr:rowOff>
    </xdr:to>
    <xdr:sp macro="" textlink="">
      <xdr:nvSpPr>
        <xdr:cNvPr id="24" name="テキスト ボックス 23"/>
        <xdr:cNvSpPr txBox="1"/>
      </xdr:nvSpPr>
      <xdr:spPr>
        <a:xfrm>
          <a:off x="1000125" y="58102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13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47625</xdr:colOff>
      <xdr:row>5</xdr:row>
      <xdr:rowOff>66675</xdr:rowOff>
    </xdr:from>
    <xdr:to>
      <xdr:col>5</xdr:col>
      <xdr:colOff>390525</xdr:colOff>
      <xdr:row>5</xdr:row>
      <xdr:rowOff>323850</xdr:rowOff>
    </xdr:to>
    <xdr:sp macro="" textlink="">
      <xdr:nvSpPr>
        <xdr:cNvPr id="25" name="テキスト ボックス 24"/>
        <xdr:cNvSpPr txBox="1"/>
      </xdr:nvSpPr>
      <xdr:spPr>
        <a:xfrm>
          <a:off x="733425" y="58102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16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314325</xdr:colOff>
      <xdr:row>9</xdr:row>
      <xdr:rowOff>66675</xdr:rowOff>
    </xdr:from>
    <xdr:to>
      <xdr:col>5</xdr:col>
      <xdr:colOff>657225</xdr:colOff>
      <xdr:row>9</xdr:row>
      <xdr:rowOff>323850</xdr:rowOff>
    </xdr:to>
    <xdr:sp macro="" textlink="">
      <xdr:nvSpPr>
        <xdr:cNvPr id="26" name="テキスト ボックス 25"/>
        <xdr:cNvSpPr txBox="1"/>
      </xdr:nvSpPr>
      <xdr:spPr>
        <a:xfrm>
          <a:off x="1000125" y="58102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14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47625</xdr:colOff>
      <xdr:row>9</xdr:row>
      <xdr:rowOff>66675</xdr:rowOff>
    </xdr:from>
    <xdr:to>
      <xdr:col>5</xdr:col>
      <xdr:colOff>390525</xdr:colOff>
      <xdr:row>9</xdr:row>
      <xdr:rowOff>323850</xdr:rowOff>
    </xdr:to>
    <xdr:sp macro="" textlink="">
      <xdr:nvSpPr>
        <xdr:cNvPr id="27" name="テキスト ボックス 26"/>
        <xdr:cNvSpPr txBox="1"/>
      </xdr:nvSpPr>
      <xdr:spPr>
        <a:xfrm>
          <a:off x="733425" y="58102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17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314325</xdr:colOff>
      <xdr:row>13</xdr:row>
      <xdr:rowOff>66675</xdr:rowOff>
    </xdr:from>
    <xdr:to>
      <xdr:col>5</xdr:col>
      <xdr:colOff>657225</xdr:colOff>
      <xdr:row>13</xdr:row>
      <xdr:rowOff>323850</xdr:rowOff>
    </xdr:to>
    <xdr:sp macro="" textlink="">
      <xdr:nvSpPr>
        <xdr:cNvPr id="28" name="テキスト ボックス 27"/>
        <xdr:cNvSpPr txBox="1"/>
      </xdr:nvSpPr>
      <xdr:spPr>
        <a:xfrm>
          <a:off x="1000125" y="58102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15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47625</xdr:colOff>
      <xdr:row>13</xdr:row>
      <xdr:rowOff>66675</xdr:rowOff>
    </xdr:from>
    <xdr:to>
      <xdr:col>5</xdr:col>
      <xdr:colOff>390525</xdr:colOff>
      <xdr:row>13</xdr:row>
      <xdr:rowOff>323850</xdr:rowOff>
    </xdr:to>
    <xdr:sp macro="" textlink="">
      <xdr:nvSpPr>
        <xdr:cNvPr id="29" name="テキスト ボックス 28"/>
        <xdr:cNvSpPr txBox="1"/>
      </xdr:nvSpPr>
      <xdr:spPr>
        <a:xfrm>
          <a:off x="733425" y="58102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18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19050</xdr:colOff>
      <xdr:row>13</xdr:row>
      <xdr:rowOff>28575</xdr:rowOff>
    </xdr:from>
    <xdr:to>
      <xdr:col>10</xdr:col>
      <xdr:colOff>0</xdr:colOff>
      <xdr:row>13</xdr:row>
      <xdr:rowOff>628650</xdr:rowOff>
    </xdr:to>
    <xdr:sp macro="" textlink="">
      <xdr:nvSpPr>
        <xdr:cNvPr id="30" name="二等辺三角形 29"/>
        <xdr:cNvSpPr/>
      </xdr:nvSpPr>
      <xdr:spPr>
        <a:xfrm>
          <a:off x="5124450" y="2867025"/>
          <a:ext cx="666750" cy="600075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17</xdr:row>
      <xdr:rowOff>9525</xdr:rowOff>
    </xdr:from>
    <xdr:to>
      <xdr:col>9</xdr:col>
      <xdr:colOff>666750</xdr:colOff>
      <xdr:row>17</xdr:row>
      <xdr:rowOff>609600</xdr:rowOff>
    </xdr:to>
    <xdr:sp macro="" textlink="">
      <xdr:nvSpPr>
        <xdr:cNvPr id="31" name="二等辺三角形 30"/>
        <xdr:cNvSpPr/>
      </xdr:nvSpPr>
      <xdr:spPr>
        <a:xfrm>
          <a:off x="5105400" y="4010025"/>
          <a:ext cx="666750" cy="600075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314325</xdr:colOff>
      <xdr:row>5</xdr:row>
      <xdr:rowOff>66675</xdr:rowOff>
    </xdr:from>
    <xdr:to>
      <xdr:col>9</xdr:col>
      <xdr:colOff>657225</xdr:colOff>
      <xdr:row>5</xdr:row>
      <xdr:rowOff>323850</xdr:rowOff>
    </xdr:to>
    <xdr:sp macro="" textlink="">
      <xdr:nvSpPr>
        <xdr:cNvPr id="32" name="テキスト ボックス 31"/>
        <xdr:cNvSpPr txBox="1"/>
      </xdr:nvSpPr>
      <xdr:spPr>
        <a:xfrm>
          <a:off x="3209925" y="174307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15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47625</xdr:colOff>
      <xdr:row>5</xdr:row>
      <xdr:rowOff>66675</xdr:rowOff>
    </xdr:from>
    <xdr:to>
      <xdr:col>9</xdr:col>
      <xdr:colOff>390525</xdr:colOff>
      <xdr:row>5</xdr:row>
      <xdr:rowOff>323850</xdr:rowOff>
    </xdr:to>
    <xdr:sp macro="" textlink="">
      <xdr:nvSpPr>
        <xdr:cNvPr id="33" name="テキスト ボックス 32"/>
        <xdr:cNvSpPr txBox="1"/>
      </xdr:nvSpPr>
      <xdr:spPr>
        <a:xfrm>
          <a:off x="2943225" y="174307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17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314325</xdr:colOff>
      <xdr:row>9</xdr:row>
      <xdr:rowOff>66675</xdr:rowOff>
    </xdr:from>
    <xdr:to>
      <xdr:col>9</xdr:col>
      <xdr:colOff>657225</xdr:colOff>
      <xdr:row>9</xdr:row>
      <xdr:rowOff>323850</xdr:rowOff>
    </xdr:to>
    <xdr:sp macro="" textlink="">
      <xdr:nvSpPr>
        <xdr:cNvPr id="34" name="テキスト ボックス 33"/>
        <xdr:cNvSpPr txBox="1"/>
      </xdr:nvSpPr>
      <xdr:spPr>
        <a:xfrm>
          <a:off x="3209925" y="174307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16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47625</xdr:colOff>
      <xdr:row>9</xdr:row>
      <xdr:rowOff>66675</xdr:rowOff>
    </xdr:from>
    <xdr:to>
      <xdr:col>9</xdr:col>
      <xdr:colOff>390525</xdr:colOff>
      <xdr:row>9</xdr:row>
      <xdr:rowOff>323850</xdr:rowOff>
    </xdr:to>
    <xdr:sp macro="" textlink="">
      <xdr:nvSpPr>
        <xdr:cNvPr id="35" name="テキスト ボックス 34"/>
        <xdr:cNvSpPr txBox="1"/>
      </xdr:nvSpPr>
      <xdr:spPr>
        <a:xfrm>
          <a:off x="2943225" y="174307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18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409575</xdr:colOff>
      <xdr:row>22</xdr:row>
      <xdr:rowOff>66675</xdr:rowOff>
    </xdr:from>
    <xdr:to>
      <xdr:col>2</xdr:col>
      <xdr:colOff>66675</xdr:colOff>
      <xdr:row>22</xdr:row>
      <xdr:rowOff>323850</xdr:rowOff>
    </xdr:to>
    <xdr:sp macro="" textlink="">
      <xdr:nvSpPr>
        <xdr:cNvPr id="36" name="テキスト ボックス 35"/>
        <xdr:cNvSpPr txBox="1"/>
      </xdr:nvSpPr>
      <xdr:spPr>
        <a:xfrm>
          <a:off x="1095375" y="540067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9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38100</xdr:colOff>
      <xdr:row>22</xdr:row>
      <xdr:rowOff>57150</xdr:rowOff>
    </xdr:from>
    <xdr:to>
      <xdr:col>1</xdr:col>
      <xdr:colOff>381000</xdr:colOff>
      <xdr:row>22</xdr:row>
      <xdr:rowOff>314325</xdr:rowOff>
    </xdr:to>
    <xdr:sp macro="" textlink="">
      <xdr:nvSpPr>
        <xdr:cNvPr id="37" name="テキスト ボックス 36"/>
        <xdr:cNvSpPr txBox="1"/>
      </xdr:nvSpPr>
      <xdr:spPr>
        <a:xfrm>
          <a:off x="723900" y="1733550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11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323850</xdr:colOff>
      <xdr:row>26</xdr:row>
      <xdr:rowOff>66675</xdr:rowOff>
    </xdr:from>
    <xdr:to>
      <xdr:col>1</xdr:col>
      <xdr:colOff>666750</xdr:colOff>
      <xdr:row>26</xdr:row>
      <xdr:rowOff>323850</xdr:rowOff>
    </xdr:to>
    <xdr:sp macro="" textlink="">
      <xdr:nvSpPr>
        <xdr:cNvPr id="38" name="テキスト ボックス 37"/>
        <xdr:cNvSpPr txBox="1"/>
      </xdr:nvSpPr>
      <xdr:spPr>
        <a:xfrm>
          <a:off x="1009650" y="174307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10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38100</xdr:colOff>
      <xdr:row>26</xdr:row>
      <xdr:rowOff>57150</xdr:rowOff>
    </xdr:from>
    <xdr:to>
      <xdr:col>1</xdr:col>
      <xdr:colOff>381000</xdr:colOff>
      <xdr:row>26</xdr:row>
      <xdr:rowOff>314325</xdr:rowOff>
    </xdr:to>
    <xdr:sp macro="" textlink="">
      <xdr:nvSpPr>
        <xdr:cNvPr id="39" name="テキスト ボックス 38"/>
        <xdr:cNvSpPr txBox="1"/>
      </xdr:nvSpPr>
      <xdr:spPr>
        <a:xfrm>
          <a:off x="723900" y="1733550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12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19050</xdr:colOff>
      <xdr:row>22</xdr:row>
      <xdr:rowOff>28575</xdr:rowOff>
    </xdr:from>
    <xdr:to>
      <xdr:col>6</xdr:col>
      <xdr:colOff>0</xdr:colOff>
      <xdr:row>22</xdr:row>
      <xdr:rowOff>628650</xdr:rowOff>
    </xdr:to>
    <xdr:sp macro="" textlink="">
      <xdr:nvSpPr>
        <xdr:cNvPr id="41" name="五角形 40"/>
        <xdr:cNvSpPr/>
      </xdr:nvSpPr>
      <xdr:spPr>
        <a:xfrm>
          <a:off x="2914650" y="5362575"/>
          <a:ext cx="666750" cy="600075"/>
        </a:xfrm>
        <a:prstGeom prst="pentagon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323850</xdr:colOff>
      <xdr:row>26</xdr:row>
      <xdr:rowOff>66675</xdr:rowOff>
    </xdr:from>
    <xdr:to>
      <xdr:col>5</xdr:col>
      <xdr:colOff>666750</xdr:colOff>
      <xdr:row>26</xdr:row>
      <xdr:rowOff>323850</xdr:rowOff>
    </xdr:to>
    <xdr:sp macro="" textlink="">
      <xdr:nvSpPr>
        <xdr:cNvPr id="42" name="テキスト ボックス 41"/>
        <xdr:cNvSpPr txBox="1"/>
      </xdr:nvSpPr>
      <xdr:spPr>
        <a:xfrm>
          <a:off x="1009650" y="656272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14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38100</xdr:colOff>
      <xdr:row>26</xdr:row>
      <xdr:rowOff>57150</xdr:rowOff>
    </xdr:from>
    <xdr:to>
      <xdr:col>5</xdr:col>
      <xdr:colOff>381000</xdr:colOff>
      <xdr:row>26</xdr:row>
      <xdr:rowOff>314325</xdr:rowOff>
    </xdr:to>
    <xdr:sp macro="" textlink="">
      <xdr:nvSpPr>
        <xdr:cNvPr id="43" name="テキスト ボックス 42"/>
        <xdr:cNvSpPr txBox="1"/>
      </xdr:nvSpPr>
      <xdr:spPr>
        <a:xfrm>
          <a:off x="723900" y="6553200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17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323850</xdr:colOff>
      <xdr:row>30</xdr:row>
      <xdr:rowOff>66675</xdr:rowOff>
    </xdr:from>
    <xdr:to>
      <xdr:col>5</xdr:col>
      <xdr:colOff>666750</xdr:colOff>
      <xdr:row>30</xdr:row>
      <xdr:rowOff>323850</xdr:rowOff>
    </xdr:to>
    <xdr:sp macro="" textlink="">
      <xdr:nvSpPr>
        <xdr:cNvPr id="44" name="テキスト ボックス 43"/>
        <xdr:cNvSpPr txBox="1"/>
      </xdr:nvSpPr>
      <xdr:spPr>
        <a:xfrm>
          <a:off x="1009650" y="656272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15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38100</xdr:colOff>
      <xdr:row>30</xdr:row>
      <xdr:rowOff>57150</xdr:rowOff>
    </xdr:from>
    <xdr:to>
      <xdr:col>5</xdr:col>
      <xdr:colOff>381000</xdr:colOff>
      <xdr:row>30</xdr:row>
      <xdr:rowOff>314325</xdr:rowOff>
    </xdr:to>
    <xdr:sp macro="" textlink="">
      <xdr:nvSpPr>
        <xdr:cNvPr id="45" name="テキスト ボックス 44"/>
        <xdr:cNvSpPr txBox="1"/>
      </xdr:nvSpPr>
      <xdr:spPr>
        <a:xfrm>
          <a:off x="723900" y="6553200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18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495300</xdr:colOff>
      <xdr:row>21</xdr:row>
      <xdr:rowOff>123825</xdr:rowOff>
    </xdr:from>
    <xdr:to>
      <xdr:col>6</xdr:col>
      <xdr:colOff>57150</xdr:colOff>
      <xdr:row>22</xdr:row>
      <xdr:rowOff>209550</xdr:rowOff>
    </xdr:to>
    <xdr:sp macro="" textlink="">
      <xdr:nvSpPr>
        <xdr:cNvPr id="46" name="テキスト ボックス 45"/>
        <xdr:cNvSpPr txBox="1"/>
      </xdr:nvSpPr>
      <xdr:spPr>
        <a:xfrm>
          <a:off x="3390900" y="5286375"/>
          <a:ext cx="2476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552450</xdr:colOff>
      <xdr:row>22</xdr:row>
      <xdr:rowOff>400050</xdr:rowOff>
    </xdr:from>
    <xdr:to>
      <xdr:col>5</xdr:col>
      <xdr:colOff>114300</xdr:colOff>
      <xdr:row>23</xdr:row>
      <xdr:rowOff>9525</xdr:rowOff>
    </xdr:to>
    <xdr:sp macro="" textlink="">
      <xdr:nvSpPr>
        <xdr:cNvPr id="47" name="テキスト ボックス 46"/>
        <xdr:cNvSpPr txBox="1"/>
      </xdr:nvSpPr>
      <xdr:spPr>
        <a:xfrm>
          <a:off x="2762250" y="5734050"/>
          <a:ext cx="2476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4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676275</xdr:colOff>
      <xdr:row>21</xdr:row>
      <xdr:rowOff>123825</xdr:rowOff>
    </xdr:from>
    <xdr:to>
      <xdr:col>5</xdr:col>
      <xdr:colOff>238125</xdr:colOff>
      <xdr:row>22</xdr:row>
      <xdr:rowOff>209550</xdr:rowOff>
    </xdr:to>
    <xdr:sp macro="" textlink="">
      <xdr:nvSpPr>
        <xdr:cNvPr id="48" name="テキスト ボックス 47"/>
        <xdr:cNvSpPr txBox="1"/>
      </xdr:nvSpPr>
      <xdr:spPr>
        <a:xfrm>
          <a:off x="2886075" y="5286375"/>
          <a:ext cx="2476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7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561975</xdr:colOff>
      <xdr:row>22</xdr:row>
      <xdr:rowOff>390525</xdr:rowOff>
    </xdr:from>
    <xdr:to>
      <xdr:col>6</xdr:col>
      <xdr:colOff>219075</xdr:colOff>
      <xdr:row>23</xdr:row>
      <xdr:rowOff>0</xdr:rowOff>
    </xdr:to>
    <xdr:sp macro="" textlink="">
      <xdr:nvSpPr>
        <xdr:cNvPr id="56" name="テキスト ボックス 55"/>
        <xdr:cNvSpPr txBox="1"/>
      </xdr:nvSpPr>
      <xdr:spPr>
        <a:xfrm>
          <a:off x="3457575" y="572452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10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266700</xdr:colOff>
      <xdr:row>22</xdr:row>
      <xdr:rowOff>76200</xdr:rowOff>
    </xdr:from>
    <xdr:to>
      <xdr:col>5</xdr:col>
      <xdr:colOff>609600</xdr:colOff>
      <xdr:row>22</xdr:row>
      <xdr:rowOff>333375</xdr:rowOff>
    </xdr:to>
    <xdr:sp macro="" textlink="">
      <xdr:nvSpPr>
        <xdr:cNvPr id="57" name="テキスト ボックス 56"/>
        <xdr:cNvSpPr txBox="1"/>
      </xdr:nvSpPr>
      <xdr:spPr>
        <a:xfrm>
          <a:off x="3162300" y="5410200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13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161925</xdr:colOff>
      <xdr:row>22</xdr:row>
      <xdr:rowOff>371475</xdr:rowOff>
    </xdr:from>
    <xdr:to>
      <xdr:col>5</xdr:col>
      <xdr:colOff>504825</xdr:colOff>
      <xdr:row>22</xdr:row>
      <xdr:rowOff>628650</xdr:rowOff>
    </xdr:to>
    <xdr:sp macro="" textlink="">
      <xdr:nvSpPr>
        <xdr:cNvPr id="58" name="テキスト ボックス 57"/>
        <xdr:cNvSpPr txBox="1"/>
      </xdr:nvSpPr>
      <xdr:spPr>
        <a:xfrm>
          <a:off x="3057525" y="570547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16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352425</xdr:colOff>
      <xdr:row>22</xdr:row>
      <xdr:rowOff>28575</xdr:rowOff>
    </xdr:from>
    <xdr:to>
      <xdr:col>5</xdr:col>
      <xdr:colOff>558462</xdr:colOff>
      <xdr:row>22</xdr:row>
      <xdr:rowOff>628648</xdr:rowOff>
    </xdr:to>
    <xdr:cxnSp macro="">
      <xdr:nvCxnSpPr>
        <xdr:cNvPr id="67" name="直線コネクタ 66"/>
        <xdr:cNvCxnSpPr>
          <a:stCxn id="41" idx="0"/>
          <a:endCxn id="41" idx="4"/>
        </xdr:cNvCxnSpPr>
      </xdr:nvCxnSpPr>
      <xdr:spPr>
        <a:xfrm>
          <a:off x="3248025" y="5362575"/>
          <a:ext cx="206037" cy="60007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146388</xdr:colOff>
      <xdr:row>22</xdr:row>
      <xdr:rowOff>257783</xdr:rowOff>
    </xdr:from>
    <xdr:to>
      <xdr:col>5</xdr:col>
      <xdr:colOff>685799</xdr:colOff>
      <xdr:row>22</xdr:row>
      <xdr:rowOff>628648</xdr:rowOff>
    </xdr:to>
    <xdr:cxnSp macro="">
      <xdr:nvCxnSpPr>
        <xdr:cNvPr id="77" name="直線コネクタ 76"/>
        <xdr:cNvCxnSpPr>
          <a:stCxn id="41" idx="2"/>
          <a:endCxn id="41" idx="5"/>
        </xdr:cNvCxnSpPr>
      </xdr:nvCxnSpPr>
      <xdr:spPr>
        <a:xfrm flipV="1">
          <a:off x="3041988" y="5591783"/>
          <a:ext cx="539411" cy="37086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19051</xdr:colOff>
      <xdr:row>22</xdr:row>
      <xdr:rowOff>257783</xdr:rowOff>
    </xdr:from>
    <xdr:to>
      <xdr:col>5</xdr:col>
      <xdr:colOff>581025</xdr:colOff>
      <xdr:row>22</xdr:row>
      <xdr:rowOff>638175</xdr:rowOff>
    </xdr:to>
    <xdr:cxnSp macro="">
      <xdr:nvCxnSpPr>
        <xdr:cNvPr id="79" name="直線コネクタ 78"/>
        <xdr:cNvCxnSpPr>
          <a:stCxn id="41" idx="1"/>
        </xdr:cNvCxnSpPr>
      </xdr:nvCxnSpPr>
      <xdr:spPr>
        <a:xfrm>
          <a:off x="2914651" y="5591783"/>
          <a:ext cx="561974" cy="3803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666750</xdr:colOff>
      <xdr:row>22</xdr:row>
      <xdr:rowOff>600075</xdr:rowOff>
    </xdr:to>
    <xdr:sp macro="" textlink="">
      <xdr:nvSpPr>
        <xdr:cNvPr id="83" name="二等辺三角形 82"/>
        <xdr:cNvSpPr/>
      </xdr:nvSpPr>
      <xdr:spPr>
        <a:xfrm>
          <a:off x="5105400" y="5334000"/>
          <a:ext cx="666750" cy="600075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26</xdr:row>
      <xdr:rowOff>0</xdr:rowOff>
    </xdr:from>
    <xdr:to>
      <xdr:col>9</xdr:col>
      <xdr:colOff>666750</xdr:colOff>
      <xdr:row>26</xdr:row>
      <xdr:rowOff>600075</xdr:rowOff>
    </xdr:to>
    <xdr:sp macro="" textlink="">
      <xdr:nvSpPr>
        <xdr:cNvPr id="84" name="二等辺三角形 83"/>
        <xdr:cNvSpPr/>
      </xdr:nvSpPr>
      <xdr:spPr>
        <a:xfrm>
          <a:off x="5105400" y="6496050"/>
          <a:ext cx="666750" cy="600075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52388</xdr:colOff>
      <xdr:row>30</xdr:row>
      <xdr:rowOff>14287</xdr:rowOff>
    </xdr:from>
    <xdr:to>
      <xdr:col>9</xdr:col>
      <xdr:colOff>642937</xdr:colOff>
      <xdr:row>30</xdr:row>
      <xdr:rowOff>633412</xdr:rowOff>
    </xdr:to>
    <xdr:sp macro="" textlink="">
      <xdr:nvSpPr>
        <xdr:cNvPr id="85" name="六角形 84"/>
        <xdr:cNvSpPr/>
      </xdr:nvSpPr>
      <xdr:spPr>
        <a:xfrm rot="5400000">
          <a:off x="5143500" y="7734300"/>
          <a:ext cx="619125" cy="590549"/>
        </a:xfrm>
        <a:prstGeom prst="hexagon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352425</xdr:colOff>
      <xdr:row>30</xdr:row>
      <xdr:rowOff>28575</xdr:rowOff>
    </xdr:from>
    <xdr:to>
      <xdr:col>9</xdr:col>
      <xdr:colOff>600075</xdr:colOff>
      <xdr:row>30</xdr:row>
      <xdr:rowOff>285750</xdr:rowOff>
    </xdr:to>
    <xdr:sp macro="" textlink="">
      <xdr:nvSpPr>
        <xdr:cNvPr id="86" name="テキスト ボックス 85"/>
        <xdr:cNvSpPr txBox="1"/>
      </xdr:nvSpPr>
      <xdr:spPr>
        <a:xfrm>
          <a:off x="5457825" y="7734300"/>
          <a:ext cx="2476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7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342900</xdr:colOff>
      <xdr:row>30</xdr:row>
      <xdr:rowOff>333375</xdr:rowOff>
    </xdr:from>
    <xdr:to>
      <xdr:col>9</xdr:col>
      <xdr:colOff>590550</xdr:colOff>
      <xdr:row>30</xdr:row>
      <xdr:rowOff>590550</xdr:rowOff>
    </xdr:to>
    <xdr:sp macro="" textlink="">
      <xdr:nvSpPr>
        <xdr:cNvPr id="87" name="テキスト ボックス 86"/>
        <xdr:cNvSpPr txBox="1"/>
      </xdr:nvSpPr>
      <xdr:spPr>
        <a:xfrm>
          <a:off x="5448300" y="8039100"/>
          <a:ext cx="2476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8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19050</xdr:colOff>
      <xdr:row>30</xdr:row>
      <xdr:rowOff>200025</xdr:rowOff>
    </xdr:from>
    <xdr:to>
      <xdr:col>9</xdr:col>
      <xdr:colOff>266700</xdr:colOff>
      <xdr:row>30</xdr:row>
      <xdr:rowOff>457200</xdr:rowOff>
    </xdr:to>
    <xdr:sp macro="" textlink="">
      <xdr:nvSpPr>
        <xdr:cNvPr id="88" name="テキスト ボックス 87"/>
        <xdr:cNvSpPr txBox="1"/>
      </xdr:nvSpPr>
      <xdr:spPr>
        <a:xfrm>
          <a:off x="5124450" y="7905750"/>
          <a:ext cx="2476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9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666750</xdr:colOff>
      <xdr:row>35</xdr:row>
      <xdr:rowOff>600075</xdr:rowOff>
    </xdr:to>
    <xdr:sp macro="" textlink="">
      <xdr:nvSpPr>
        <xdr:cNvPr id="89" name="二等辺三角形 88"/>
        <xdr:cNvSpPr/>
      </xdr:nvSpPr>
      <xdr:spPr>
        <a:xfrm>
          <a:off x="685800" y="9048750"/>
          <a:ext cx="666750" cy="600075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666750</xdr:colOff>
      <xdr:row>35</xdr:row>
      <xdr:rowOff>600075</xdr:rowOff>
    </xdr:to>
    <xdr:sp macro="" textlink="">
      <xdr:nvSpPr>
        <xdr:cNvPr id="90" name="二等辺三角形 89"/>
        <xdr:cNvSpPr/>
      </xdr:nvSpPr>
      <xdr:spPr>
        <a:xfrm>
          <a:off x="2895600" y="9048750"/>
          <a:ext cx="666750" cy="600075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9525</xdr:colOff>
      <xdr:row>5</xdr:row>
      <xdr:rowOff>19050</xdr:rowOff>
    </xdr:from>
    <xdr:to>
      <xdr:col>1</xdr:col>
      <xdr:colOff>676275</xdr:colOff>
      <xdr:row>5</xdr:row>
      <xdr:rowOff>619125</xdr:rowOff>
    </xdr:to>
    <xdr:sp macro="" textlink="">
      <xdr:nvSpPr>
        <xdr:cNvPr id="50" name="六角形 49"/>
        <xdr:cNvSpPr/>
      </xdr:nvSpPr>
      <xdr:spPr>
        <a:xfrm>
          <a:off x="695325" y="542925"/>
          <a:ext cx="666750" cy="600075"/>
        </a:xfrm>
        <a:prstGeom prst="hexagon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159544</xdr:colOff>
      <xdr:row>5</xdr:row>
      <xdr:rowOff>19050</xdr:rowOff>
    </xdr:from>
    <xdr:to>
      <xdr:col>1</xdr:col>
      <xdr:colOff>526256</xdr:colOff>
      <xdr:row>5</xdr:row>
      <xdr:rowOff>619125</xdr:rowOff>
    </xdr:to>
    <xdr:cxnSp macro="">
      <xdr:nvCxnSpPr>
        <xdr:cNvPr id="52" name="直線コネクタ 51"/>
        <xdr:cNvCxnSpPr>
          <a:stCxn id="50" idx="0"/>
          <a:endCxn id="50" idx="2"/>
        </xdr:cNvCxnSpPr>
      </xdr:nvCxnSpPr>
      <xdr:spPr>
        <a:xfrm>
          <a:off x="845344" y="542925"/>
          <a:ext cx="366712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159544</xdr:colOff>
      <xdr:row>5</xdr:row>
      <xdr:rowOff>19050</xdr:rowOff>
    </xdr:from>
    <xdr:to>
      <xdr:col>1</xdr:col>
      <xdr:colOff>526256</xdr:colOff>
      <xdr:row>5</xdr:row>
      <xdr:rowOff>619125</xdr:rowOff>
    </xdr:to>
    <xdr:cxnSp macro="">
      <xdr:nvCxnSpPr>
        <xdr:cNvPr id="54" name="直線コネクタ 53"/>
        <xdr:cNvCxnSpPr>
          <a:stCxn id="50" idx="0"/>
          <a:endCxn id="50" idx="2"/>
        </xdr:cNvCxnSpPr>
      </xdr:nvCxnSpPr>
      <xdr:spPr>
        <a:xfrm flipH="1">
          <a:off x="845344" y="542925"/>
          <a:ext cx="366712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5</xdr:row>
      <xdr:rowOff>319088</xdr:rowOff>
    </xdr:from>
    <xdr:to>
      <xdr:col>1</xdr:col>
      <xdr:colOff>676275</xdr:colOff>
      <xdr:row>5</xdr:row>
      <xdr:rowOff>319088</xdr:rowOff>
    </xdr:to>
    <xdr:cxnSp macro="">
      <xdr:nvCxnSpPr>
        <xdr:cNvPr id="61" name="直線コネクタ 60"/>
        <xdr:cNvCxnSpPr>
          <a:stCxn id="50" idx="1"/>
          <a:endCxn id="50" idx="3"/>
        </xdr:cNvCxnSpPr>
      </xdr:nvCxnSpPr>
      <xdr:spPr>
        <a:xfrm>
          <a:off x="695325" y="842963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9525</xdr:rowOff>
    </xdr:from>
    <xdr:to>
      <xdr:col>2</xdr:col>
      <xdr:colOff>0</xdr:colOff>
      <xdr:row>9</xdr:row>
      <xdr:rowOff>619125</xdr:rowOff>
    </xdr:to>
    <xdr:sp macro="" textlink="">
      <xdr:nvSpPr>
        <xdr:cNvPr id="62" name="五角形 61"/>
        <xdr:cNvSpPr/>
      </xdr:nvSpPr>
      <xdr:spPr>
        <a:xfrm>
          <a:off x="685800" y="1695450"/>
          <a:ext cx="685800" cy="609600"/>
        </a:xfrm>
        <a:prstGeom prst="pentagon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</xdr:colOff>
      <xdr:row>9</xdr:row>
      <xdr:rowOff>242371</xdr:rowOff>
    </xdr:from>
    <xdr:to>
      <xdr:col>1</xdr:col>
      <xdr:colOff>685799</xdr:colOff>
      <xdr:row>9</xdr:row>
      <xdr:rowOff>242371</xdr:rowOff>
    </xdr:to>
    <xdr:cxnSp macro="">
      <xdr:nvCxnSpPr>
        <xdr:cNvPr id="64" name="直線コネクタ 63"/>
        <xdr:cNvCxnSpPr>
          <a:stCxn id="62" idx="1"/>
          <a:endCxn id="62" idx="5"/>
        </xdr:cNvCxnSpPr>
      </xdr:nvCxnSpPr>
      <xdr:spPr>
        <a:xfrm>
          <a:off x="685801" y="1928296"/>
          <a:ext cx="68579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130976</xdr:colOff>
      <xdr:row>9</xdr:row>
      <xdr:rowOff>9525</xdr:rowOff>
    </xdr:from>
    <xdr:to>
      <xdr:col>1</xdr:col>
      <xdr:colOff>342900</xdr:colOff>
      <xdr:row>9</xdr:row>
      <xdr:rowOff>619123</xdr:rowOff>
    </xdr:to>
    <xdr:cxnSp macro="">
      <xdr:nvCxnSpPr>
        <xdr:cNvPr id="66" name="直線コネクタ 65"/>
        <xdr:cNvCxnSpPr>
          <a:stCxn id="62" idx="0"/>
          <a:endCxn id="62" idx="2"/>
        </xdr:cNvCxnSpPr>
      </xdr:nvCxnSpPr>
      <xdr:spPr>
        <a:xfrm flipH="1">
          <a:off x="816776" y="1695450"/>
          <a:ext cx="211924" cy="60959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9</xdr:row>
      <xdr:rowOff>514350</xdr:rowOff>
    </xdr:from>
    <xdr:to>
      <xdr:col>1</xdr:col>
      <xdr:colOff>554824</xdr:colOff>
      <xdr:row>9</xdr:row>
      <xdr:rowOff>619123</xdr:rowOff>
    </xdr:to>
    <xdr:cxnSp macro="">
      <xdr:nvCxnSpPr>
        <xdr:cNvPr id="69" name="直線コネクタ 68"/>
        <xdr:cNvCxnSpPr>
          <a:stCxn id="62" idx="4"/>
        </xdr:cNvCxnSpPr>
      </xdr:nvCxnSpPr>
      <xdr:spPr>
        <a:xfrm flipH="1" flipV="1">
          <a:off x="1143000" y="2200275"/>
          <a:ext cx="97624" cy="1047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495300</xdr:colOff>
      <xdr:row>5</xdr:row>
      <xdr:rowOff>0</xdr:rowOff>
    </xdr:from>
    <xdr:to>
      <xdr:col>1</xdr:col>
      <xdr:colOff>152400</xdr:colOff>
      <xdr:row>5</xdr:row>
      <xdr:rowOff>257175</xdr:rowOff>
    </xdr:to>
    <xdr:sp macro="" textlink="">
      <xdr:nvSpPr>
        <xdr:cNvPr id="70" name="テキスト ボックス 69"/>
        <xdr:cNvSpPr txBox="1"/>
      </xdr:nvSpPr>
      <xdr:spPr>
        <a:xfrm>
          <a:off x="495300" y="52387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16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276225</xdr:colOff>
      <xdr:row>9</xdr:row>
      <xdr:rowOff>361950</xdr:rowOff>
    </xdr:from>
    <xdr:to>
      <xdr:col>1</xdr:col>
      <xdr:colOff>619125</xdr:colOff>
      <xdr:row>9</xdr:row>
      <xdr:rowOff>619125</xdr:rowOff>
    </xdr:to>
    <xdr:sp macro="" textlink="">
      <xdr:nvSpPr>
        <xdr:cNvPr id="71" name="テキスト ボックス 70"/>
        <xdr:cNvSpPr txBox="1"/>
      </xdr:nvSpPr>
      <xdr:spPr>
        <a:xfrm>
          <a:off x="962025" y="204787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17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57150</xdr:colOff>
      <xdr:row>9</xdr:row>
      <xdr:rowOff>266700</xdr:rowOff>
    </xdr:from>
    <xdr:to>
      <xdr:col>1</xdr:col>
      <xdr:colOff>400050</xdr:colOff>
      <xdr:row>9</xdr:row>
      <xdr:rowOff>523875</xdr:rowOff>
    </xdr:to>
    <xdr:sp macro="" textlink="">
      <xdr:nvSpPr>
        <xdr:cNvPr id="72" name="テキスト ボックス 71"/>
        <xdr:cNvSpPr txBox="1"/>
      </xdr:nvSpPr>
      <xdr:spPr>
        <a:xfrm>
          <a:off x="742950" y="1952625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10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466725</xdr:colOff>
      <xdr:row>8</xdr:row>
      <xdr:rowOff>95250</xdr:rowOff>
    </xdr:from>
    <xdr:to>
      <xdr:col>2</xdr:col>
      <xdr:colOff>19050</xdr:colOff>
      <xdr:row>9</xdr:row>
      <xdr:rowOff>180975</xdr:rowOff>
    </xdr:to>
    <xdr:sp macro="" textlink="">
      <xdr:nvSpPr>
        <xdr:cNvPr id="74" name="テキスト ボックス 73"/>
        <xdr:cNvSpPr txBox="1"/>
      </xdr:nvSpPr>
      <xdr:spPr>
        <a:xfrm>
          <a:off x="1152525" y="1609725"/>
          <a:ext cx="2381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2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561975</xdr:colOff>
      <xdr:row>4</xdr:row>
      <xdr:rowOff>161925</xdr:rowOff>
    </xdr:from>
    <xdr:to>
      <xdr:col>2</xdr:col>
      <xdr:colOff>114300</xdr:colOff>
      <xdr:row>5</xdr:row>
      <xdr:rowOff>247650</xdr:rowOff>
    </xdr:to>
    <xdr:sp macro="" textlink="">
      <xdr:nvSpPr>
        <xdr:cNvPr id="78" name="テキスト ボックス 77"/>
        <xdr:cNvSpPr txBox="1"/>
      </xdr:nvSpPr>
      <xdr:spPr>
        <a:xfrm>
          <a:off x="1247775" y="514350"/>
          <a:ext cx="2381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5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657225</xdr:colOff>
      <xdr:row>8</xdr:row>
      <xdr:rowOff>104775</xdr:rowOff>
    </xdr:from>
    <xdr:to>
      <xdr:col>1</xdr:col>
      <xdr:colOff>209550</xdr:colOff>
      <xdr:row>9</xdr:row>
      <xdr:rowOff>190500</xdr:rowOff>
    </xdr:to>
    <xdr:sp macro="" textlink="">
      <xdr:nvSpPr>
        <xdr:cNvPr id="80" name="テキスト ボックス 79"/>
        <xdr:cNvSpPr txBox="1"/>
      </xdr:nvSpPr>
      <xdr:spPr>
        <a:xfrm>
          <a:off x="657225" y="1619250"/>
          <a:ext cx="2381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6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571500</xdr:colOff>
      <xdr:row>9</xdr:row>
      <xdr:rowOff>352425</xdr:rowOff>
    </xdr:from>
    <xdr:to>
      <xdr:col>2</xdr:col>
      <xdr:colOff>123825</xdr:colOff>
      <xdr:row>9</xdr:row>
      <xdr:rowOff>609600</xdr:rowOff>
    </xdr:to>
    <xdr:sp macro="" textlink="">
      <xdr:nvSpPr>
        <xdr:cNvPr id="81" name="テキスト ボックス 80"/>
        <xdr:cNvSpPr txBox="1"/>
      </xdr:nvSpPr>
      <xdr:spPr>
        <a:xfrm>
          <a:off x="1257300" y="2038350"/>
          <a:ext cx="2381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8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561975</xdr:colOff>
      <xdr:row>5</xdr:row>
      <xdr:rowOff>381000</xdr:rowOff>
    </xdr:from>
    <xdr:to>
      <xdr:col>1</xdr:col>
      <xdr:colOff>114300</xdr:colOff>
      <xdr:row>5</xdr:row>
      <xdr:rowOff>638175</xdr:rowOff>
    </xdr:to>
    <xdr:sp macro="" textlink="">
      <xdr:nvSpPr>
        <xdr:cNvPr id="82" name="テキスト ボックス 81"/>
        <xdr:cNvSpPr txBox="1"/>
      </xdr:nvSpPr>
      <xdr:spPr>
        <a:xfrm>
          <a:off x="561975" y="904875"/>
          <a:ext cx="2381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7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133350</xdr:colOff>
      <xdr:row>5</xdr:row>
      <xdr:rowOff>38100</xdr:rowOff>
    </xdr:from>
    <xdr:to>
      <xdr:col>1</xdr:col>
      <xdr:colOff>371475</xdr:colOff>
      <xdr:row>5</xdr:row>
      <xdr:rowOff>295275</xdr:rowOff>
    </xdr:to>
    <xdr:sp macro="" textlink="">
      <xdr:nvSpPr>
        <xdr:cNvPr id="91" name="テキスト ボックス 90"/>
        <xdr:cNvSpPr txBox="1"/>
      </xdr:nvSpPr>
      <xdr:spPr>
        <a:xfrm>
          <a:off x="819150" y="561975"/>
          <a:ext cx="2381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9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352425</xdr:colOff>
      <xdr:row>5</xdr:row>
      <xdr:rowOff>219075</xdr:rowOff>
    </xdr:from>
    <xdr:to>
      <xdr:col>2</xdr:col>
      <xdr:colOff>9525</xdr:colOff>
      <xdr:row>5</xdr:row>
      <xdr:rowOff>476250</xdr:rowOff>
    </xdr:to>
    <xdr:sp macro="" textlink="">
      <xdr:nvSpPr>
        <xdr:cNvPr id="92" name="テキスト ボックス 91"/>
        <xdr:cNvSpPr txBox="1"/>
      </xdr:nvSpPr>
      <xdr:spPr>
        <a:xfrm>
          <a:off x="1038225" y="742950"/>
          <a:ext cx="3429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13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40"/>
  <sheetViews>
    <sheetView tabSelected="1" topLeftCell="A13" zoomScaleNormal="100" workbookViewId="0">
      <selection activeCell="M1" sqref="M1"/>
    </sheetView>
  </sheetViews>
  <sheetFormatPr defaultRowHeight="13.5"/>
  <cols>
    <col min="1" max="1" width="3.5" customWidth="1"/>
    <col min="2" max="2" width="5.875" bestFit="1" customWidth="1"/>
    <col min="3" max="3" width="3.375" bestFit="1" customWidth="1"/>
    <col min="4" max="4" width="5.875" bestFit="1" customWidth="1"/>
    <col min="5" max="5" width="18.375" customWidth="1"/>
    <col min="6" max="6" width="4.875" bestFit="1" customWidth="1"/>
    <col min="7" max="7" width="18.375" customWidth="1"/>
    <col min="8" max="8" width="3.375" style="118" customWidth="1"/>
    <col min="9" max="9" width="3.5" bestFit="1" customWidth="1"/>
    <col min="10" max="10" width="5.875" bestFit="1" customWidth="1"/>
    <col min="11" max="11" width="3.375" bestFit="1" customWidth="1"/>
    <col min="12" max="12" width="5.875" bestFit="1" customWidth="1"/>
    <col min="13" max="13" width="18.375" customWidth="1"/>
    <col min="14" max="14" width="4.875" customWidth="1"/>
    <col min="15" max="15" width="18.375" bestFit="1" customWidth="1"/>
    <col min="16" max="16" width="3.5" bestFit="1" customWidth="1"/>
    <col min="17" max="17" width="5.875" bestFit="1" customWidth="1"/>
    <col min="18" max="18" width="3.5" customWidth="1"/>
    <col min="19" max="19" width="5.875" bestFit="1" customWidth="1"/>
    <col min="21" max="21" width="3.375" bestFit="1" customWidth="1"/>
    <col min="24" max="24" width="5.875" bestFit="1" customWidth="1"/>
    <col min="25" max="25" width="3.375" bestFit="1" customWidth="1"/>
  </cols>
  <sheetData>
    <row r="1" spans="1:27" ht="14.25">
      <c r="A1" s="16" t="s">
        <v>124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ht="15" thickBot="1">
      <c r="A2" s="1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ht="14.25" thickBot="1">
      <c r="A3" s="72"/>
      <c r="B3" s="175" t="s">
        <v>119</v>
      </c>
      <c r="C3" s="175"/>
      <c r="D3" s="175"/>
      <c r="E3" s="175"/>
      <c r="F3" s="175"/>
      <c r="G3" s="176"/>
      <c r="H3" s="128"/>
      <c r="I3" s="177" t="s">
        <v>52</v>
      </c>
      <c r="J3" s="175"/>
      <c r="K3" s="175"/>
      <c r="L3" s="175"/>
      <c r="M3" s="175"/>
      <c r="N3" s="175"/>
      <c r="O3" s="176"/>
      <c r="W3" s="7"/>
      <c r="X3" s="6"/>
      <c r="Y3" s="6"/>
      <c r="Z3" s="1"/>
    </row>
    <row r="4" spans="1:27">
      <c r="A4" s="73">
        <v>1</v>
      </c>
      <c r="B4" s="101">
        <v>0.4375</v>
      </c>
      <c r="C4" s="102" t="s">
        <v>0</v>
      </c>
      <c r="D4" s="103">
        <v>0.4465277777777778</v>
      </c>
      <c r="E4" s="148" t="s">
        <v>115</v>
      </c>
      <c r="F4" s="90" t="s">
        <v>11</v>
      </c>
      <c r="G4" s="149" t="s">
        <v>1</v>
      </c>
      <c r="H4" s="49"/>
      <c r="I4" s="73">
        <v>1</v>
      </c>
      <c r="J4" s="85">
        <v>0.4375</v>
      </c>
      <c r="K4" s="86" t="s">
        <v>0</v>
      </c>
      <c r="L4" s="75">
        <v>0.4465277777777778</v>
      </c>
      <c r="M4" s="90" t="s">
        <v>10</v>
      </c>
      <c r="N4" s="90" t="s">
        <v>11</v>
      </c>
      <c r="O4" s="91" t="s">
        <v>14</v>
      </c>
      <c r="W4" s="10"/>
      <c r="X4" s="1"/>
      <c r="Y4" s="6"/>
      <c r="Z4" s="2"/>
      <c r="AA4" s="1"/>
    </row>
    <row r="5" spans="1:27">
      <c r="A5" s="69">
        <v>2</v>
      </c>
      <c r="B5" s="44">
        <v>0.44930555555555557</v>
      </c>
      <c r="C5" s="51" t="s">
        <v>0</v>
      </c>
      <c r="D5" s="77">
        <v>0.45833333333333331</v>
      </c>
      <c r="E5" s="150" t="s">
        <v>77</v>
      </c>
      <c r="F5" s="55" t="s">
        <v>11</v>
      </c>
      <c r="G5" s="151" t="s">
        <v>4</v>
      </c>
      <c r="H5" s="49"/>
      <c r="I5" s="69">
        <v>2</v>
      </c>
      <c r="J5" s="53">
        <v>0.45</v>
      </c>
      <c r="K5" s="54" t="s">
        <v>0</v>
      </c>
      <c r="L5" s="76">
        <v>0.45902777777777781</v>
      </c>
      <c r="M5" s="55" t="s">
        <v>3</v>
      </c>
      <c r="N5" s="55" t="s">
        <v>11</v>
      </c>
      <c r="O5" s="80" t="s">
        <v>9</v>
      </c>
      <c r="W5" s="10"/>
      <c r="X5" s="1"/>
      <c r="Y5" s="6"/>
      <c r="Z5" s="2"/>
      <c r="AA5" s="1"/>
    </row>
    <row r="6" spans="1:27">
      <c r="A6" s="69">
        <v>3</v>
      </c>
      <c r="B6" s="60">
        <v>0.46111111111111103</v>
      </c>
      <c r="C6" s="54" t="s">
        <v>0</v>
      </c>
      <c r="D6" s="76">
        <v>0.47013888888888899</v>
      </c>
      <c r="E6" s="152" t="s">
        <v>58</v>
      </c>
      <c r="F6" s="52" t="s">
        <v>11</v>
      </c>
      <c r="G6" s="153" t="s">
        <v>8</v>
      </c>
      <c r="H6" s="49"/>
      <c r="I6" s="69">
        <v>3</v>
      </c>
      <c r="J6" s="50">
        <v>0.46249999999999997</v>
      </c>
      <c r="K6" s="51" t="s">
        <v>0</v>
      </c>
      <c r="L6" s="77">
        <v>0.47152777777777799</v>
      </c>
      <c r="M6" s="52" t="s">
        <v>5</v>
      </c>
      <c r="N6" s="52" t="s">
        <v>11</v>
      </c>
      <c r="O6" s="79" t="s">
        <v>21</v>
      </c>
      <c r="W6" s="10"/>
      <c r="X6" s="1"/>
      <c r="Y6" s="6"/>
      <c r="Z6" s="2"/>
      <c r="AA6" s="1"/>
    </row>
    <row r="7" spans="1:27">
      <c r="A7" s="69">
        <v>4</v>
      </c>
      <c r="B7" s="44">
        <v>0.47291666666666698</v>
      </c>
      <c r="C7" s="51" t="s">
        <v>0</v>
      </c>
      <c r="D7" s="77">
        <v>0.48194444444444401</v>
      </c>
      <c r="E7" s="150" t="s">
        <v>2</v>
      </c>
      <c r="F7" s="55" t="s">
        <v>11</v>
      </c>
      <c r="G7" s="151" t="s">
        <v>7</v>
      </c>
      <c r="H7" s="49"/>
      <c r="I7" s="69">
        <v>4</v>
      </c>
      <c r="J7" s="56">
        <v>0.47499999999999998</v>
      </c>
      <c r="K7" s="54" t="s">
        <v>0</v>
      </c>
      <c r="L7" s="76">
        <v>0.484027777777778</v>
      </c>
      <c r="M7" s="55" t="s">
        <v>15</v>
      </c>
      <c r="N7" s="55" t="s">
        <v>11</v>
      </c>
      <c r="O7" s="80" t="s">
        <v>4</v>
      </c>
      <c r="W7" s="10"/>
      <c r="X7" s="1"/>
      <c r="Y7" s="6"/>
      <c r="Z7" s="2"/>
      <c r="AA7" s="1"/>
    </row>
    <row r="8" spans="1:27">
      <c r="A8" s="69">
        <v>5</v>
      </c>
      <c r="B8" s="60">
        <v>0.484722222222222</v>
      </c>
      <c r="C8" s="54" t="s">
        <v>0</v>
      </c>
      <c r="D8" s="76">
        <v>0.49375000000000002</v>
      </c>
      <c r="E8" s="152" t="s">
        <v>61</v>
      </c>
      <c r="F8" s="52" t="s">
        <v>11</v>
      </c>
      <c r="G8" s="153" t="s">
        <v>1</v>
      </c>
      <c r="H8" s="49"/>
      <c r="I8" s="69">
        <v>5</v>
      </c>
      <c r="J8" s="44">
        <v>0.48749999999999999</v>
      </c>
      <c r="K8" s="51" t="s">
        <v>0</v>
      </c>
      <c r="L8" s="77">
        <v>0.49652777777777801</v>
      </c>
      <c r="M8" s="52" t="s">
        <v>17</v>
      </c>
      <c r="N8" s="52" t="s">
        <v>11</v>
      </c>
      <c r="O8" s="79" t="s">
        <v>16</v>
      </c>
      <c r="W8" s="10"/>
      <c r="X8" s="1"/>
      <c r="Y8" s="6"/>
      <c r="Z8" s="2"/>
      <c r="AA8" s="1"/>
    </row>
    <row r="9" spans="1:27">
      <c r="A9" s="69">
        <v>6</v>
      </c>
      <c r="B9" s="44">
        <v>0.49652777777777801</v>
      </c>
      <c r="C9" s="51" t="s">
        <v>0</v>
      </c>
      <c r="D9" s="77">
        <v>0.50555555555555498</v>
      </c>
      <c r="E9" s="150" t="s">
        <v>77</v>
      </c>
      <c r="F9" s="55" t="s">
        <v>11</v>
      </c>
      <c r="G9" s="151" t="s">
        <v>5</v>
      </c>
      <c r="H9" s="49"/>
      <c r="I9" s="69">
        <v>6</v>
      </c>
      <c r="J9" s="56">
        <v>0.5</v>
      </c>
      <c r="K9" s="54" t="s">
        <v>0</v>
      </c>
      <c r="L9" s="76">
        <v>0.50902777777777797</v>
      </c>
      <c r="M9" s="55" t="s">
        <v>20</v>
      </c>
      <c r="N9" s="55" t="s">
        <v>11</v>
      </c>
      <c r="O9" s="80" t="s">
        <v>19</v>
      </c>
      <c r="W9" s="10"/>
      <c r="X9" s="1"/>
      <c r="Y9" s="6"/>
      <c r="Z9" s="2"/>
      <c r="AA9" s="1"/>
    </row>
    <row r="10" spans="1:27">
      <c r="A10" s="69">
        <v>7</v>
      </c>
      <c r="B10" s="60">
        <v>0.50833333333333297</v>
      </c>
      <c r="C10" s="54" t="s">
        <v>0</v>
      </c>
      <c r="D10" s="76">
        <v>0.51736111111111105</v>
      </c>
      <c r="E10" s="152" t="s">
        <v>9</v>
      </c>
      <c r="F10" s="52" t="s">
        <v>11</v>
      </c>
      <c r="G10" s="153" t="s">
        <v>8</v>
      </c>
      <c r="H10" s="49"/>
      <c r="I10" s="69">
        <v>7</v>
      </c>
      <c r="J10" s="50">
        <v>0.51249999999999996</v>
      </c>
      <c r="K10" s="51" t="s">
        <v>0</v>
      </c>
      <c r="L10" s="77">
        <v>0.52152777777777803</v>
      </c>
      <c r="M10" s="52" t="s">
        <v>14</v>
      </c>
      <c r="N10" s="52" t="s">
        <v>11</v>
      </c>
      <c r="O10" s="79" t="s">
        <v>4</v>
      </c>
      <c r="W10" s="10"/>
      <c r="X10" s="1"/>
      <c r="Y10" s="6"/>
      <c r="Z10" s="2"/>
      <c r="AA10" s="1"/>
    </row>
    <row r="11" spans="1:27">
      <c r="A11" s="69">
        <v>8</v>
      </c>
      <c r="B11" s="44">
        <v>0.52013888888888904</v>
      </c>
      <c r="C11" s="51" t="s">
        <v>0</v>
      </c>
      <c r="D11" s="77">
        <v>0.52916666666666601</v>
      </c>
      <c r="E11" s="150" t="s">
        <v>4</v>
      </c>
      <c r="F11" s="55" t="s">
        <v>11</v>
      </c>
      <c r="G11" s="151" t="s">
        <v>2</v>
      </c>
      <c r="H11" s="49"/>
      <c r="I11" s="69">
        <v>8</v>
      </c>
      <c r="J11" s="53">
        <v>0.52500000000000002</v>
      </c>
      <c r="K11" s="54" t="s">
        <v>0</v>
      </c>
      <c r="L11" s="76">
        <v>0.53402777777777799</v>
      </c>
      <c r="M11" s="55" t="s">
        <v>9</v>
      </c>
      <c r="N11" s="55" t="s">
        <v>11</v>
      </c>
      <c r="O11" s="80" t="s">
        <v>16</v>
      </c>
      <c r="W11" s="10"/>
      <c r="X11" s="1"/>
      <c r="Y11" s="6"/>
      <c r="Z11" s="2"/>
      <c r="AA11" s="1"/>
    </row>
    <row r="12" spans="1:27">
      <c r="A12" s="69">
        <v>9</v>
      </c>
      <c r="B12" s="60">
        <v>0.531944444444445</v>
      </c>
      <c r="C12" s="54" t="s">
        <v>0</v>
      </c>
      <c r="D12" s="76">
        <v>0.54097222222222197</v>
      </c>
      <c r="E12" s="152" t="s">
        <v>115</v>
      </c>
      <c r="F12" s="52" t="s">
        <v>11</v>
      </c>
      <c r="G12" s="153" t="s">
        <v>58</v>
      </c>
      <c r="H12" s="49"/>
      <c r="I12" s="69">
        <v>9</v>
      </c>
      <c r="J12" s="50">
        <v>0.53749999999999998</v>
      </c>
      <c r="K12" s="51" t="s">
        <v>0</v>
      </c>
      <c r="L12" s="77">
        <v>0.54652777777777795</v>
      </c>
      <c r="M12" s="52" t="s">
        <v>22</v>
      </c>
      <c r="N12" s="52" t="s">
        <v>11</v>
      </c>
      <c r="O12" s="79" t="s">
        <v>19</v>
      </c>
      <c r="W12" s="10"/>
      <c r="X12" s="1"/>
      <c r="Y12" s="6"/>
      <c r="Z12" s="2"/>
      <c r="AA12" s="1"/>
    </row>
    <row r="13" spans="1:27">
      <c r="A13" s="69">
        <v>10</v>
      </c>
      <c r="B13" s="44">
        <v>0.54374999999999996</v>
      </c>
      <c r="C13" s="51" t="s">
        <v>0</v>
      </c>
      <c r="D13" s="77">
        <v>0.55277777777777803</v>
      </c>
      <c r="E13" s="150" t="s">
        <v>77</v>
      </c>
      <c r="F13" s="55" t="s">
        <v>11</v>
      </c>
      <c r="G13" s="151" t="s">
        <v>7</v>
      </c>
      <c r="H13" s="49"/>
      <c r="I13" s="69">
        <v>10</v>
      </c>
      <c r="J13" s="56">
        <v>0.55000000000000004</v>
      </c>
      <c r="K13" s="54" t="s">
        <v>0</v>
      </c>
      <c r="L13" s="76">
        <v>0.55902777777777801</v>
      </c>
      <c r="M13" s="55" t="s">
        <v>15</v>
      </c>
      <c r="N13" s="55" t="s">
        <v>11</v>
      </c>
      <c r="O13" s="80" t="s">
        <v>10</v>
      </c>
      <c r="W13" s="10"/>
      <c r="X13" s="1"/>
      <c r="Y13" s="6"/>
      <c r="Z13" s="2"/>
      <c r="AA13" s="1"/>
    </row>
    <row r="14" spans="1:27">
      <c r="A14" s="69">
        <v>11</v>
      </c>
      <c r="B14" s="60">
        <v>0.55555555555555602</v>
      </c>
      <c r="C14" s="54" t="s">
        <v>0</v>
      </c>
      <c r="D14" s="76">
        <v>0.56458333333333299</v>
      </c>
      <c r="E14" s="152" t="s">
        <v>8</v>
      </c>
      <c r="F14" s="52" t="s">
        <v>11</v>
      </c>
      <c r="G14" s="153" t="s">
        <v>1</v>
      </c>
      <c r="H14" s="49"/>
      <c r="I14" s="69">
        <v>11</v>
      </c>
      <c r="J14" s="44">
        <v>0.5625</v>
      </c>
      <c r="K14" s="51" t="s">
        <v>0</v>
      </c>
      <c r="L14" s="77">
        <v>0.57152777777777797</v>
      </c>
      <c r="M14" s="52" t="s">
        <v>17</v>
      </c>
      <c r="N14" s="52" t="s">
        <v>11</v>
      </c>
      <c r="O14" s="79" t="s">
        <v>3</v>
      </c>
      <c r="W14" s="10"/>
      <c r="X14" s="1"/>
      <c r="Y14" s="6"/>
      <c r="Z14" s="2"/>
      <c r="AA14" s="1"/>
    </row>
    <row r="15" spans="1:27">
      <c r="A15" s="69">
        <v>12</v>
      </c>
      <c r="B15" s="44">
        <v>0.56736111111111098</v>
      </c>
      <c r="C15" s="51" t="s">
        <v>0</v>
      </c>
      <c r="D15" s="77">
        <v>0.57638888888888895</v>
      </c>
      <c r="E15" s="150" t="s">
        <v>4</v>
      </c>
      <c r="F15" s="55" t="s">
        <v>11</v>
      </c>
      <c r="G15" s="151" t="s">
        <v>5</v>
      </c>
      <c r="H15" s="49"/>
      <c r="I15" s="69">
        <v>12</v>
      </c>
      <c r="J15" s="56">
        <v>0.57499999999999996</v>
      </c>
      <c r="K15" s="54" t="s">
        <v>0</v>
      </c>
      <c r="L15" s="76">
        <v>0.58402777777777803</v>
      </c>
      <c r="M15" s="55" t="s">
        <v>20</v>
      </c>
      <c r="N15" s="55" t="s">
        <v>11</v>
      </c>
      <c r="O15" s="80" t="s">
        <v>5</v>
      </c>
      <c r="W15" s="10"/>
      <c r="X15" s="1"/>
      <c r="Y15" s="6"/>
      <c r="Z15" s="2"/>
      <c r="AA15" s="1"/>
    </row>
    <row r="16" spans="1:27">
      <c r="A16" s="69">
        <v>13</v>
      </c>
      <c r="B16" s="60">
        <v>0.57916666666666705</v>
      </c>
      <c r="C16" s="54" t="s">
        <v>0</v>
      </c>
      <c r="D16" s="76">
        <v>0.58819444444444402</v>
      </c>
      <c r="E16" s="152" t="s">
        <v>9</v>
      </c>
      <c r="F16" s="52" t="s">
        <v>11</v>
      </c>
      <c r="G16" s="153" t="s">
        <v>61</v>
      </c>
      <c r="H16" s="49"/>
      <c r="I16" s="69">
        <v>13</v>
      </c>
      <c r="J16" s="50">
        <v>0.58750000000000002</v>
      </c>
      <c r="K16" s="51" t="s">
        <v>0</v>
      </c>
      <c r="L16" s="77">
        <v>0.59652777777777799</v>
      </c>
      <c r="M16" s="52" t="s">
        <v>14</v>
      </c>
      <c r="N16" s="52" t="s">
        <v>11</v>
      </c>
      <c r="O16" s="79" t="s">
        <v>15</v>
      </c>
      <c r="W16" s="10"/>
      <c r="X16" s="1"/>
      <c r="Y16" s="6"/>
      <c r="Z16" s="2"/>
      <c r="AA16" s="1"/>
    </row>
    <row r="17" spans="1:27">
      <c r="A17" s="69">
        <v>14</v>
      </c>
      <c r="B17" s="44">
        <v>0.59097222222222201</v>
      </c>
      <c r="C17" s="51" t="s">
        <v>0</v>
      </c>
      <c r="D17" s="77">
        <v>0.6</v>
      </c>
      <c r="E17" s="150" t="s">
        <v>7</v>
      </c>
      <c r="F17" s="55" t="s">
        <v>11</v>
      </c>
      <c r="G17" s="151" t="s">
        <v>5</v>
      </c>
      <c r="H17" s="49"/>
      <c r="I17" s="69">
        <v>14</v>
      </c>
      <c r="J17" s="53">
        <v>0.6</v>
      </c>
      <c r="K17" s="54" t="s">
        <v>0</v>
      </c>
      <c r="L17" s="76">
        <v>0.60902777777777795</v>
      </c>
      <c r="M17" s="55" t="s">
        <v>9</v>
      </c>
      <c r="N17" s="55" t="s">
        <v>11</v>
      </c>
      <c r="O17" s="80" t="s">
        <v>17</v>
      </c>
      <c r="W17" s="10"/>
      <c r="X17" s="1"/>
      <c r="Y17" s="6"/>
      <c r="Z17" s="2"/>
      <c r="AA17" s="1"/>
    </row>
    <row r="18" spans="1:27">
      <c r="A18" s="69">
        <v>15</v>
      </c>
      <c r="B18" s="60">
        <v>0.60277777777777797</v>
      </c>
      <c r="C18" s="54" t="s">
        <v>0</v>
      </c>
      <c r="D18" s="76">
        <v>0.61180555555555505</v>
      </c>
      <c r="E18" s="152" t="s">
        <v>58</v>
      </c>
      <c r="F18" s="52" t="s">
        <v>11</v>
      </c>
      <c r="G18" s="153" t="s">
        <v>61</v>
      </c>
      <c r="H18" s="49"/>
      <c r="I18" s="69">
        <v>15</v>
      </c>
      <c r="J18" s="50">
        <v>0.61250000000000004</v>
      </c>
      <c r="K18" s="51" t="s">
        <v>0</v>
      </c>
      <c r="L18" s="77">
        <v>0.62152777777777801</v>
      </c>
      <c r="M18" s="52" t="s">
        <v>22</v>
      </c>
      <c r="N18" s="52" t="s">
        <v>11</v>
      </c>
      <c r="O18" s="79" t="s">
        <v>20</v>
      </c>
      <c r="W18" s="10"/>
      <c r="X18" s="1"/>
      <c r="Y18" s="6"/>
      <c r="Z18" s="2"/>
      <c r="AA18" s="1"/>
    </row>
    <row r="19" spans="1:27">
      <c r="A19" s="69">
        <v>16</v>
      </c>
      <c r="B19" s="44">
        <v>0.61458333333333404</v>
      </c>
      <c r="C19" s="51" t="s">
        <v>0</v>
      </c>
      <c r="D19" s="77">
        <v>0.62361111111111101</v>
      </c>
      <c r="E19" s="150" t="s">
        <v>115</v>
      </c>
      <c r="F19" s="55" t="s">
        <v>11</v>
      </c>
      <c r="G19" s="151" t="s">
        <v>9</v>
      </c>
      <c r="H19" s="128"/>
      <c r="I19" s="69">
        <v>16</v>
      </c>
      <c r="J19" s="56">
        <v>0.625</v>
      </c>
      <c r="K19" s="54" t="s">
        <v>0</v>
      </c>
      <c r="L19" s="76">
        <v>0.63402777777777797</v>
      </c>
      <c r="M19" s="49" t="s">
        <v>10</v>
      </c>
      <c r="N19" s="55" t="s">
        <v>11</v>
      </c>
      <c r="O19" s="70" t="s">
        <v>4</v>
      </c>
      <c r="W19" s="9"/>
      <c r="X19" s="1"/>
      <c r="Y19" s="6"/>
      <c r="Z19" s="2"/>
      <c r="AA19" s="1"/>
    </row>
    <row r="20" spans="1:27">
      <c r="A20" s="67">
        <v>17</v>
      </c>
      <c r="B20" s="50">
        <v>0.62638888888888899</v>
      </c>
      <c r="C20" s="51" t="s">
        <v>0</v>
      </c>
      <c r="D20" s="77">
        <v>0.63541666666666596</v>
      </c>
      <c r="E20" s="150" t="s">
        <v>2</v>
      </c>
      <c r="F20" s="52" t="s">
        <v>11</v>
      </c>
      <c r="G20" s="151" t="s">
        <v>120</v>
      </c>
      <c r="H20" s="46"/>
      <c r="I20" s="69">
        <v>17</v>
      </c>
      <c r="J20" s="44">
        <v>0.63749999999999996</v>
      </c>
      <c r="K20" s="51" t="s">
        <v>0</v>
      </c>
      <c r="L20" s="77">
        <v>0.64652777777777803</v>
      </c>
      <c r="M20" s="48" t="s">
        <v>3</v>
      </c>
      <c r="N20" s="52" t="s">
        <v>11</v>
      </c>
      <c r="O20" s="68" t="s">
        <v>16</v>
      </c>
      <c r="W20" s="9"/>
      <c r="X20" s="1"/>
      <c r="Y20" s="6"/>
      <c r="Z20" s="2"/>
      <c r="AA20" s="1"/>
    </row>
    <row r="21" spans="1:27" ht="14.25" thickBot="1">
      <c r="A21" s="71">
        <v>18</v>
      </c>
      <c r="B21" s="147">
        <v>0.63819444444444495</v>
      </c>
      <c r="C21" s="105" t="s">
        <v>0</v>
      </c>
      <c r="D21" s="106">
        <v>0.64722222222222203</v>
      </c>
      <c r="E21" s="154" t="s">
        <v>116</v>
      </c>
      <c r="F21" s="155" t="s">
        <v>118</v>
      </c>
      <c r="G21" s="156" t="s">
        <v>117</v>
      </c>
      <c r="H21" s="128"/>
      <c r="I21" s="71">
        <v>18</v>
      </c>
      <c r="J21" s="81">
        <v>0.65</v>
      </c>
      <c r="K21" s="65" t="s">
        <v>0</v>
      </c>
      <c r="L21" s="78">
        <v>0.65902777777777799</v>
      </c>
      <c r="M21" s="82" t="s">
        <v>5</v>
      </c>
      <c r="N21" s="83" t="s">
        <v>11</v>
      </c>
      <c r="O21" s="84" t="s">
        <v>19</v>
      </c>
      <c r="W21" s="9"/>
      <c r="X21" s="1"/>
      <c r="Y21" s="6"/>
      <c r="Z21" s="2"/>
      <c r="AA21" s="1"/>
    </row>
    <row r="22" spans="1:27" ht="14.25" thickBot="1">
      <c r="B22" s="60"/>
      <c r="C22" s="118"/>
      <c r="D22" s="46"/>
      <c r="G22" s="5"/>
      <c r="H22" s="46"/>
      <c r="I22" s="3"/>
      <c r="J22" s="4"/>
      <c r="K22" s="4"/>
      <c r="L22" s="5"/>
      <c r="M22" s="5"/>
      <c r="N22" s="5"/>
      <c r="O22" s="5"/>
      <c r="W22" s="5"/>
      <c r="X22" s="1"/>
      <c r="Y22" s="6"/>
      <c r="Z22" s="2"/>
    </row>
    <row r="23" spans="1:27" ht="14.25" thickBot="1">
      <c r="A23" s="167" t="s">
        <v>88</v>
      </c>
      <c r="B23" s="168"/>
      <c r="C23" s="168"/>
      <c r="D23" s="168"/>
      <c r="E23" s="168"/>
      <c r="F23" s="169"/>
      <c r="G23" s="5"/>
      <c r="H23" s="46"/>
      <c r="I23" s="167" t="s">
        <v>89</v>
      </c>
      <c r="J23" s="168"/>
      <c r="K23" s="168"/>
      <c r="L23" s="168"/>
      <c r="M23" s="168"/>
      <c r="N23" s="169"/>
      <c r="O23" s="5"/>
      <c r="W23" s="5"/>
      <c r="X23" s="1"/>
      <c r="Y23" s="6"/>
      <c r="Z23" s="2"/>
    </row>
    <row r="24" spans="1:27">
      <c r="A24" s="67">
        <v>1</v>
      </c>
      <c r="B24" s="161" t="s">
        <v>63</v>
      </c>
      <c r="C24" s="162"/>
      <c r="D24" s="162"/>
      <c r="E24" s="163"/>
      <c r="F24" s="94">
        <f>COUNTIF($E$4:$G$21,"唐津・北茂安・佐賀")</f>
        <v>3</v>
      </c>
      <c r="G24" s="5"/>
      <c r="H24" s="46"/>
      <c r="I24" s="69">
        <v>1</v>
      </c>
      <c r="J24" s="174" t="s">
        <v>10</v>
      </c>
      <c r="K24" s="174"/>
      <c r="L24" s="174"/>
      <c r="M24" s="174"/>
      <c r="N24" s="92">
        <f>COUNTIF($M$4:$O$21,"ぎんなん")</f>
        <v>3</v>
      </c>
      <c r="O24" s="5"/>
      <c r="W24" s="5"/>
      <c r="X24" s="1"/>
      <c r="Y24" s="6"/>
      <c r="Z24" s="2"/>
    </row>
    <row r="25" spans="1:27">
      <c r="A25" s="69">
        <v>2</v>
      </c>
      <c r="B25" s="158" t="s">
        <v>1</v>
      </c>
      <c r="C25" s="159"/>
      <c r="D25" s="159"/>
      <c r="E25" s="160"/>
      <c r="F25" s="92">
        <f>COUNTIF($E$4:$G$21,"浮羽")</f>
        <v>3</v>
      </c>
      <c r="G25" s="5"/>
      <c r="H25" s="46"/>
      <c r="I25" s="69">
        <v>2</v>
      </c>
      <c r="J25" s="174" t="s">
        <v>14</v>
      </c>
      <c r="K25" s="174"/>
      <c r="L25" s="174"/>
      <c r="M25" s="174"/>
      <c r="N25" s="92">
        <f>COUNTIF($M$4:$O$21,"オレンジ")</f>
        <v>3</v>
      </c>
      <c r="O25" s="5"/>
      <c r="W25" s="5"/>
      <c r="X25" s="1"/>
      <c r="Y25" s="6"/>
      <c r="Z25" s="2"/>
    </row>
    <row r="26" spans="1:27">
      <c r="A26" s="69">
        <v>3</v>
      </c>
      <c r="B26" s="158" t="s">
        <v>6</v>
      </c>
      <c r="C26" s="159"/>
      <c r="D26" s="159"/>
      <c r="E26" s="160"/>
      <c r="F26" s="92">
        <f>COUNTIF($E$4:$G$21,"ゆのき")</f>
        <v>3</v>
      </c>
      <c r="G26" s="5"/>
      <c r="H26" s="46"/>
      <c r="I26" s="69">
        <v>3</v>
      </c>
      <c r="J26" s="174" t="s">
        <v>4</v>
      </c>
      <c r="K26" s="174"/>
      <c r="L26" s="174"/>
      <c r="M26" s="174"/>
      <c r="N26" s="92">
        <f>COUNTIF($M$4:$O$21,"笹丘")</f>
        <v>3</v>
      </c>
      <c r="O26" s="5"/>
      <c r="W26" s="5"/>
      <c r="X26" s="1"/>
      <c r="Y26" s="6"/>
      <c r="Z26" s="2"/>
    </row>
    <row r="27" spans="1:27">
      <c r="A27" s="69">
        <v>4</v>
      </c>
      <c r="B27" s="158" t="s">
        <v>8</v>
      </c>
      <c r="C27" s="159"/>
      <c r="D27" s="159"/>
      <c r="E27" s="160"/>
      <c r="F27" s="92">
        <f>COUNTIF($E$4:$G$21,"城南")</f>
        <v>3</v>
      </c>
      <c r="G27" s="5"/>
      <c r="H27" s="46"/>
      <c r="I27" s="69">
        <v>4</v>
      </c>
      <c r="J27" s="174" t="s">
        <v>3</v>
      </c>
      <c r="K27" s="174"/>
      <c r="L27" s="174"/>
      <c r="M27" s="174"/>
      <c r="N27" s="92">
        <f>COUNTIF($M$4:$O$21,"ブランビー")</f>
        <v>3</v>
      </c>
      <c r="O27" s="5"/>
      <c r="W27" s="5"/>
      <c r="X27" s="1"/>
      <c r="Y27" s="6"/>
      <c r="Z27" s="2"/>
    </row>
    <row r="28" spans="1:27">
      <c r="A28" s="69">
        <v>5</v>
      </c>
      <c r="B28" s="158" t="s">
        <v>3</v>
      </c>
      <c r="C28" s="159"/>
      <c r="D28" s="159"/>
      <c r="E28" s="160"/>
      <c r="F28" s="92">
        <f>COUNTIF($E$4:$G$21,"ブランビー")</f>
        <v>3</v>
      </c>
      <c r="G28" s="5"/>
      <c r="H28" s="46"/>
      <c r="I28" s="69">
        <v>5</v>
      </c>
      <c r="J28" s="174" t="s">
        <v>64</v>
      </c>
      <c r="K28" s="174"/>
      <c r="L28" s="174"/>
      <c r="M28" s="174"/>
      <c r="N28" s="92">
        <f>COUNTIF($M$4:$O$21,"ゆのき・川副・佐賀")</f>
        <v>3</v>
      </c>
      <c r="O28" s="5"/>
      <c r="W28" s="5"/>
      <c r="X28" s="1"/>
      <c r="Y28" s="6"/>
      <c r="Z28" s="2"/>
    </row>
    <row r="29" spans="1:27">
      <c r="A29" s="69">
        <v>6</v>
      </c>
      <c r="B29" s="158" t="s">
        <v>9</v>
      </c>
      <c r="C29" s="159"/>
      <c r="D29" s="159"/>
      <c r="E29" s="160"/>
      <c r="F29" s="92">
        <f>COUNTIF($E$4:$G$21,"大村")</f>
        <v>3</v>
      </c>
      <c r="G29" s="5"/>
      <c r="H29" s="46"/>
      <c r="I29" s="69">
        <v>6</v>
      </c>
      <c r="J29" s="174" t="s">
        <v>9</v>
      </c>
      <c r="K29" s="174"/>
      <c r="L29" s="174"/>
      <c r="M29" s="174"/>
      <c r="N29" s="92">
        <f>COUNTIF($M$4:$O$21,"大村")</f>
        <v>3</v>
      </c>
      <c r="O29" s="5"/>
      <c r="W29" s="5"/>
      <c r="X29" s="1"/>
      <c r="Y29" s="6"/>
      <c r="Z29" s="2"/>
    </row>
    <row r="30" spans="1:27">
      <c r="A30" s="69">
        <v>7</v>
      </c>
      <c r="B30" s="158" t="s">
        <v>4</v>
      </c>
      <c r="C30" s="159"/>
      <c r="D30" s="159"/>
      <c r="E30" s="160"/>
      <c r="F30" s="92">
        <f>COUNTIF($E$4:$G$21,"笹丘")</f>
        <v>3</v>
      </c>
      <c r="G30" s="5"/>
      <c r="H30" s="46"/>
      <c r="I30" s="69">
        <v>7</v>
      </c>
      <c r="J30" s="174" t="s">
        <v>16</v>
      </c>
      <c r="K30" s="174"/>
      <c r="L30" s="174"/>
      <c r="M30" s="174"/>
      <c r="N30" s="92">
        <f>COUNTIF($M$4:$O$21,"みやけ")</f>
        <v>3</v>
      </c>
      <c r="O30" s="5"/>
      <c r="W30" s="5"/>
      <c r="X30" s="1"/>
      <c r="Y30" s="6"/>
      <c r="Z30" s="2"/>
    </row>
    <row r="31" spans="1:27">
      <c r="A31" s="69">
        <v>8</v>
      </c>
      <c r="B31" s="158" t="s">
        <v>2</v>
      </c>
      <c r="C31" s="159"/>
      <c r="D31" s="159"/>
      <c r="E31" s="160"/>
      <c r="F31" s="92">
        <f>COUNTIF($E$4:$G$21,"時津")</f>
        <v>3</v>
      </c>
      <c r="G31" s="5"/>
      <c r="H31" s="46"/>
      <c r="I31" s="69">
        <v>8</v>
      </c>
      <c r="J31" s="174" t="s">
        <v>65</v>
      </c>
      <c r="K31" s="174"/>
      <c r="L31" s="174"/>
      <c r="M31" s="174"/>
      <c r="N31" s="92">
        <f>COUNTIF($M$4:$O$21,"太宰府・佐賀")</f>
        <v>3</v>
      </c>
      <c r="O31" s="5"/>
      <c r="W31" s="5"/>
      <c r="X31" s="1"/>
      <c r="Y31" s="6"/>
      <c r="Z31" s="2"/>
    </row>
    <row r="32" spans="1:27">
      <c r="A32" s="69">
        <v>9</v>
      </c>
      <c r="B32" s="158" t="s">
        <v>7</v>
      </c>
      <c r="C32" s="159"/>
      <c r="D32" s="159"/>
      <c r="E32" s="160"/>
      <c r="F32" s="92">
        <f>COUNTIF($E$4:$G$21,"太宰府")</f>
        <v>3</v>
      </c>
      <c r="G32" s="5"/>
      <c r="H32" s="46"/>
      <c r="I32" s="69">
        <v>9</v>
      </c>
      <c r="J32" s="174" t="s">
        <v>5</v>
      </c>
      <c r="K32" s="174"/>
      <c r="L32" s="174"/>
      <c r="M32" s="174"/>
      <c r="N32" s="92">
        <f>COUNTIF($M$4:$O$21,"長与")</f>
        <v>3</v>
      </c>
      <c r="O32" s="5"/>
      <c r="W32" s="5"/>
      <c r="X32" s="1"/>
      <c r="Y32" s="6"/>
      <c r="Z32" s="2"/>
    </row>
    <row r="33" spans="1:26">
      <c r="A33" s="69">
        <v>10</v>
      </c>
      <c r="B33" s="158" t="s">
        <v>5</v>
      </c>
      <c r="C33" s="159"/>
      <c r="D33" s="159"/>
      <c r="E33" s="160"/>
      <c r="F33" s="92">
        <f>COUNTIF($E$4:$G$21,"長与")</f>
        <v>3</v>
      </c>
      <c r="G33" s="5"/>
      <c r="H33" s="46"/>
      <c r="I33" s="69">
        <v>10</v>
      </c>
      <c r="J33" s="174" t="s">
        <v>22</v>
      </c>
      <c r="K33" s="174"/>
      <c r="L33" s="174"/>
      <c r="M33" s="174"/>
      <c r="N33" s="92">
        <f>COUNTIF($M$4:$O$21,"伊都")</f>
        <v>3</v>
      </c>
      <c r="O33" s="5"/>
      <c r="W33" s="5"/>
      <c r="X33" s="1"/>
      <c r="Y33" s="6"/>
      <c r="Z33" s="2"/>
    </row>
    <row r="34" spans="1:26" ht="14.25" thickBot="1">
      <c r="A34" s="71">
        <v>11</v>
      </c>
      <c r="B34" s="164" t="s">
        <v>10</v>
      </c>
      <c r="C34" s="165"/>
      <c r="D34" s="165"/>
      <c r="E34" s="166"/>
      <c r="F34" s="93">
        <f>COUNTIF($E$4:$G$21,"ぎんなん")</f>
        <v>3</v>
      </c>
      <c r="G34" s="5"/>
      <c r="H34" s="46"/>
      <c r="I34" s="69">
        <v>11</v>
      </c>
      <c r="J34" s="174" t="s">
        <v>66</v>
      </c>
      <c r="K34" s="174"/>
      <c r="L34" s="174"/>
      <c r="M34" s="174"/>
      <c r="N34" s="92">
        <f>COUNTIF($M$4:$O$21,"唐津・浮羽")</f>
        <v>3</v>
      </c>
      <c r="O34" s="5"/>
      <c r="W34" s="5"/>
      <c r="X34" s="1"/>
      <c r="Y34" s="6"/>
      <c r="Z34" s="2"/>
    </row>
    <row r="35" spans="1:26" ht="14.25" thickBot="1">
      <c r="G35" s="5"/>
      <c r="H35" s="46"/>
      <c r="I35" s="71">
        <v>12</v>
      </c>
      <c r="J35" s="173" t="s">
        <v>20</v>
      </c>
      <c r="K35" s="173"/>
      <c r="L35" s="173"/>
      <c r="M35" s="173"/>
      <c r="N35" s="93">
        <f>COUNTIF($M$4:$O$21,"武雄")</f>
        <v>3</v>
      </c>
      <c r="O35" s="5"/>
      <c r="W35" s="5"/>
      <c r="X35" s="1"/>
      <c r="Y35" s="6"/>
      <c r="Z35" s="2"/>
    </row>
    <row r="36" spans="1:26">
      <c r="G36" s="5"/>
      <c r="H36" s="46"/>
      <c r="I36" s="21"/>
      <c r="J36" s="21"/>
      <c r="K36" s="21"/>
      <c r="L36" s="21"/>
      <c r="M36" s="21"/>
      <c r="N36" s="61"/>
      <c r="O36" s="5"/>
      <c r="W36" s="5"/>
      <c r="X36" s="1"/>
      <c r="Y36" s="6"/>
      <c r="Z36" s="2"/>
    </row>
    <row r="37" spans="1:26">
      <c r="A37" s="3"/>
      <c r="B37" s="3"/>
      <c r="C37" s="3"/>
      <c r="D37" s="3"/>
      <c r="E37" s="5"/>
      <c r="F37" s="5"/>
      <c r="G37" s="5"/>
      <c r="H37" s="46"/>
      <c r="I37" s="3"/>
      <c r="J37" s="4"/>
      <c r="K37" s="4"/>
      <c r="L37" s="5"/>
      <c r="M37" s="5"/>
      <c r="N37" s="5"/>
      <c r="O37" s="5"/>
      <c r="W37" s="5"/>
      <c r="X37" s="1"/>
      <c r="Y37" s="6"/>
      <c r="Z37" s="2"/>
    </row>
    <row r="38" spans="1:26">
      <c r="A38" s="3"/>
      <c r="B38" s="3"/>
      <c r="C38" s="3"/>
      <c r="D38" s="3"/>
      <c r="E38" s="5"/>
      <c r="F38" s="5"/>
      <c r="G38" s="5"/>
      <c r="H38" s="46"/>
      <c r="I38" s="3"/>
      <c r="J38" s="4"/>
      <c r="K38" s="4"/>
      <c r="L38" s="5"/>
      <c r="M38" s="5"/>
      <c r="N38" s="5"/>
      <c r="O38" s="5"/>
      <c r="W38" s="5"/>
      <c r="X38" s="1"/>
      <c r="Y38" s="6"/>
      <c r="Z38" s="2"/>
    </row>
    <row r="39" spans="1:26">
      <c r="A39" s="3"/>
      <c r="B39" s="3"/>
      <c r="C39" s="3"/>
      <c r="D39" s="3"/>
      <c r="E39" s="5"/>
      <c r="F39" s="5"/>
      <c r="G39" s="5"/>
      <c r="H39" s="46"/>
      <c r="I39" s="3"/>
      <c r="J39" s="4"/>
      <c r="K39" s="4"/>
      <c r="L39" s="5"/>
      <c r="M39" s="5"/>
      <c r="N39" s="5"/>
      <c r="O39" s="5"/>
      <c r="W39" s="5"/>
      <c r="X39" s="1"/>
      <c r="Y39" s="6"/>
      <c r="Z39" s="2"/>
    </row>
    <row r="40" spans="1:26">
      <c r="A40" s="3"/>
      <c r="B40" s="3"/>
      <c r="C40" s="3"/>
      <c r="D40" s="3"/>
      <c r="E40" s="5"/>
      <c r="F40" s="5"/>
      <c r="G40" s="5"/>
      <c r="H40" s="46"/>
      <c r="I40" s="3"/>
      <c r="J40" s="4"/>
      <c r="K40" s="4"/>
      <c r="L40" s="5"/>
      <c r="M40" s="5"/>
      <c r="N40" s="5"/>
      <c r="O40" s="5"/>
      <c r="W40" s="5"/>
      <c r="X40" s="1"/>
      <c r="Y40" s="6"/>
      <c r="Z40" s="2"/>
    </row>
    <row r="41" spans="1:26">
      <c r="A41" s="3"/>
      <c r="B41" s="3"/>
      <c r="C41" s="3"/>
      <c r="D41" s="3"/>
      <c r="E41" s="5"/>
      <c r="F41" s="5"/>
      <c r="G41" s="5"/>
      <c r="H41" s="46"/>
      <c r="I41" s="3"/>
      <c r="J41" s="4"/>
      <c r="K41" s="4"/>
      <c r="L41" s="5"/>
      <c r="M41" s="5"/>
      <c r="N41" s="5"/>
      <c r="O41" s="5"/>
      <c r="W41" s="5"/>
      <c r="X41" s="1"/>
      <c r="Y41" s="6"/>
      <c r="Z41" s="2"/>
    </row>
    <row r="42" spans="1:26" ht="14.25">
      <c r="A42" s="16" t="s">
        <v>125</v>
      </c>
      <c r="O42" s="1"/>
      <c r="P42" s="1"/>
      <c r="Q42" s="1"/>
      <c r="R42" s="1"/>
      <c r="S42" s="1"/>
      <c r="T42" s="1"/>
      <c r="U42" s="1"/>
      <c r="V42" s="1"/>
      <c r="W42" s="1"/>
      <c r="Y42" s="2"/>
    </row>
    <row r="43" spans="1:26" ht="15" thickBot="1">
      <c r="A43" s="16"/>
      <c r="O43" s="1"/>
      <c r="P43" s="1"/>
      <c r="Q43" s="1"/>
      <c r="R43" s="1"/>
      <c r="S43" s="1"/>
      <c r="T43" s="1"/>
      <c r="U43" s="1"/>
      <c r="V43" s="1"/>
      <c r="W43" s="1"/>
      <c r="Y43" s="2"/>
    </row>
    <row r="44" spans="1:26" ht="14.25" thickBot="1">
      <c r="A44" s="177" t="s">
        <v>53</v>
      </c>
      <c r="B44" s="175"/>
      <c r="C44" s="175"/>
      <c r="D44" s="175"/>
      <c r="E44" s="175"/>
      <c r="F44" s="175"/>
      <c r="G44" s="176"/>
      <c r="H44" s="128"/>
      <c r="I44" s="177" t="s">
        <v>54</v>
      </c>
      <c r="J44" s="175"/>
      <c r="K44" s="175"/>
      <c r="L44" s="175"/>
      <c r="M44" s="175"/>
      <c r="N44" s="175"/>
      <c r="O44" s="176"/>
      <c r="P44" s="1"/>
      <c r="Q44" s="1"/>
      <c r="R44" s="1"/>
      <c r="S44" s="1"/>
      <c r="T44" s="1"/>
      <c r="U44" s="1"/>
      <c r="V44" s="1"/>
      <c r="W44" s="1"/>
      <c r="Y44" s="2"/>
    </row>
    <row r="45" spans="1:26">
      <c r="A45" s="73">
        <v>1</v>
      </c>
      <c r="B45" s="88">
        <v>0.4375</v>
      </c>
      <c r="C45" s="86" t="s">
        <v>0</v>
      </c>
      <c r="D45" s="75">
        <v>0.4465277777777778</v>
      </c>
      <c r="E45" s="90" t="s">
        <v>9</v>
      </c>
      <c r="F45" s="90" t="s">
        <v>11</v>
      </c>
      <c r="G45" s="91" t="s">
        <v>10</v>
      </c>
      <c r="H45" s="55"/>
      <c r="I45" s="73">
        <v>1</v>
      </c>
      <c r="J45" s="88">
        <v>0.4375</v>
      </c>
      <c r="K45" s="86" t="s">
        <v>0</v>
      </c>
      <c r="L45" s="75">
        <v>0.4465277777777778</v>
      </c>
      <c r="M45" s="74" t="s">
        <v>6</v>
      </c>
      <c r="N45" s="74" t="s">
        <v>11</v>
      </c>
      <c r="O45" s="100" t="s">
        <v>31</v>
      </c>
    </row>
    <row r="46" spans="1:26">
      <c r="A46" s="87">
        <v>2</v>
      </c>
      <c r="B46" s="59">
        <v>0.45</v>
      </c>
      <c r="C46" s="54" t="s">
        <v>0</v>
      </c>
      <c r="D46" s="76">
        <v>0.45902777777777781</v>
      </c>
      <c r="E46" s="55" t="s">
        <v>28</v>
      </c>
      <c r="F46" s="55" t="s">
        <v>11</v>
      </c>
      <c r="G46" s="80" t="s">
        <v>6</v>
      </c>
      <c r="H46" s="55"/>
      <c r="I46" s="87">
        <v>2</v>
      </c>
      <c r="J46" s="59">
        <v>0.45</v>
      </c>
      <c r="K46" s="54" t="s">
        <v>0</v>
      </c>
      <c r="L46" s="76">
        <v>0.45902777777777781</v>
      </c>
      <c r="M46" s="21" t="s">
        <v>8</v>
      </c>
      <c r="N46" s="45" t="s">
        <v>11</v>
      </c>
      <c r="O46" s="25" t="s">
        <v>2</v>
      </c>
    </row>
    <row r="47" spans="1:26">
      <c r="A47" s="69">
        <v>3</v>
      </c>
      <c r="B47" s="57">
        <v>0.46249999999999997</v>
      </c>
      <c r="C47" s="51" t="s">
        <v>0</v>
      </c>
      <c r="D47" s="77">
        <v>0.47152777777777799</v>
      </c>
      <c r="E47" s="52" t="s">
        <v>8</v>
      </c>
      <c r="F47" s="52" t="s">
        <v>11</v>
      </c>
      <c r="G47" s="79" t="s">
        <v>27</v>
      </c>
      <c r="H47" s="55"/>
      <c r="I47" s="69">
        <v>3</v>
      </c>
      <c r="J47" s="57">
        <v>0.46249999999999997</v>
      </c>
      <c r="K47" s="51" t="s">
        <v>0</v>
      </c>
      <c r="L47" s="77">
        <v>0.47152777777777799</v>
      </c>
      <c r="M47" s="45" t="s">
        <v>10</v>
      </c>
      <c r="N47" s="45" t="s">
        <v>11</v>
      </c>
      <c r="O47" s="97" t="s">
        <v>5</v>
      </c>
    </row>
    <row r="48" spans="1:26">
      <c r="A48" s="87">
        <v>4</v>
      </c>
      <c r="B48" s="60">
        <v>0.47499999999999998</v>
      </c>
      <c r="C48" s="54" t="s">
        <v>0</v>
      </c>
      <c r="D48" s="76">
        <v>0.484027777777778</v>
      </c>
      <c r="E48" s="55" t="s">
        <v>4</v>
      </c>
      <c r="F48" s="55" t="s">
        <v>11</v>
      </c>
      <c r="G48" s="80" t="s">
        <v>14</v>
      </c>
      <c r="H48" s="55"/>
      <c r="I48" s="87">
        <v>4</v>
      </c>
      <c r="J48" s="60">
        <v>0.47499999999999998</v>
      </c>
      <c r="K48" s="54" t="s">
        <v>0</v>
      </c>
      <c r="L48" s="76">
        <v>0.484027777777778</v>
      </c>
      <c r="M48" s="21" t="s">
        <v>9</v>
      </c>
      <c r="N48" s="45" t="s">
        <v>11</v>
      </c>
      <c r="O48" s="25" t="s">
        <v>7</v>
      </c>
    </row>
    <row r="49" spans="1:15">
      <c r="A49" s="69">
        <v>5</v>
      </c>
      <c r="B49" s="58">
        <v>0.48749999999999999</v>
      </c>
      <c r="C49" s="51" t="s">
        <v>0</v>
      </c>
      <c r="D49" s="77">
        <v>0.49652777777777801</v>
      </c>
      <c r="E49" s="52" t="s">
        <v>5</v>
      </c>
      <c r="F49" s="52" t="s">
        <v>11</v>
      </c>
      <c r="G49" s="79" t="s">
        <v>24</v>
      </c>
      <c r="H49" s="55"/>
      <c r="I49" s="69">
        <v>5</v>
      </c>
      <c r="J49" s="58">
        <v>0.48749999999999999</v>
      </c>
      <c r="K49" s="51" t="s">
        <v>0</v>
      </c>
      <c r="L49" s="77">
        <v>0.49652777777777801</v>
      </c>
      <c r="M49" s="45" t="s">
        <v>5</v>
      </c>
      <c r="N49" s="45" t="s">
        <v>11</v>
      </c>
      <c r="O49" s="98" t="s">
        <v>31</v>
      </c>
    </row>
    <row r="50" spans="1:15">
      <c r="A50" s="87">
        <v>6</v>
      </c>
      <c r="B50" s="60">
        <v>0.5</v>
      </c>
      <c r="C50" s="54" t="s">
        <v>0</v>
      </c>
      <c r="D50" s="76">
        <v>0.50902777777777797</v>
      </c>
      <c r="E50" s="55" t="s">
        <v>22</v>
      </c>
      <c r="F50" s="55" t="s">
        <v>11</v>
      </c>
      <c r="G50" s="80" t="s">
        <v>25</v>
      </c>
      <c r="H50" s="55"/>
      <c r="I50" s="87">
        <v>6</v>
      </c>
      <c r="J50" s="60">
        <v>0.5</v>
      </c>
      <c r="K50" s="54" t="s">
        <v>0</v>
      </c>
      <c r="L50" s="76">
        <v>0.50902777777777797</v>
      </c>
      <c r="M50" s="21" t="s">
        <v>7</v>
      </c>
      <c r="N50" s="45" t="s">
        <v>11</v>
      </c>
      <c r="O50" s="25" t="s">
        <v>2</v>
      </c>
    </row>
    <row r="51" spans="1:15">
      <c r="A51" s="69">
        <v>7</v>
      </c>
      <c r="B51" s="57">
        <v>0.51249999999999996</v>
      </c>
      <c r="C51" s="51" t="s">
        <v>0</v>
      </c>
      <c r="D51" s="77">
        <v>0.52152777777777803</v>
      </c>
      <c r="E51" s="52" t="s">
        <v>10</v>
      </c>
      <c r="F51" s="52" t="s">
        <v>11</v>
      </c>
      <c r="G51" s="79" t="s">
        <v>24</v>
      </c>
      <c r="H51" s="55"/>
      <c r="I51" s="69">
        <v>7</v>
      </c>
      <c r="J51" s="57">
        <v>0.51249999999999996</v>
      </c>
      <c r="K51" s="51" t="s">
        <v>0</v>
      </c>
      <c r="L51" s="77">
        <v>0.52152777777777803</v>
      </c>
      <c r="M51" s="45" t="s">
        <v>10</v>
      </c>
      <c r="N51" s="45" t="s">
        <v>11</v>
      </c>
      <c r="O51" s="95" t="s">
        <v>6</v>
      </c>
    </row>
    <row r="52" spans="1:15">
      <c r="A52" s="87">
        <v>8</v>
      </c>
      <c r="B52" s="59">
        <v>0.52500000000000002</v>
      </c>
      <c r="C52" s="54" t="s">
        <v>0</v>
      </c>
      <c r="D52" s="76">
        <v>0.53402777777777799</v>
      </c>
      <c r="E52" s="55" t="s">
        <v>6</v>
      </c>
      <c r="F52" s="55" t="s">
        <v>11</v>
      </c>
      <c r="G52" s="80" t="s">
        <v>25</v>
      </c>
      <c r="H52" s="55"/>
      <c r="I52" s="87">
        <v>8</v>
      </c>
      <c r="J52" s="59">
        <v>0.52500000000000002</v>
      </c>
      <c r="K52" s="54" t="s">
        <v>0</v>
      </c>
      <c r="L52" s="76">
        <v>0.53402777777777799</v>
      </c>
      <c r="M52" s="21" t="s">
        <v>9</v>
      </c>
      <c r="N52" s="45" t="s">
        <v>11</v>
      </c>
      <c r="O52" s="25" t="s">
        <v>8</v>
      </c>
    </row>
    <row r="53" spans="1:15">
      <c r="A53" s="69">
        <v>9</v>
      </c>
      <c r="B53" s="57">
        <v>0.53749999999999998</v>
      </c>
      <c r="C53" s="51" t="s">
        <v>0</v>
      </c>
      <c r="D53" s="77">
        <v>0.54652777777777795</v>
      </c>
      <c r="E53" s="52" t="s">
        <v>26</v>
      </c>
      <c r="F53" s="52" t="s">
        <v>11</v>
      </c>
      <c r="G53" s="79" t="s">
        <v>27</v>
      </c>
      <c r="H53" s="55"/>
      <c r="I53" s="69">
        <v>9</v>
      </c>
      <c r="J53" s="57">
        <v>0.53749999999999998</v>
      </c>
      <c r="K53" s="51" t="s">
        <v>0</v>
      </c>
      <c r="L53" s="77">
        <v>0.54652777777777795</v>
      </c>
      <c r="M53" s="45" t="s">
        <v>10</v>
      </c>
      <c r="N53" s="45" t="s">
        <v>11</v>
      </c>
      <c r="O53" s="98" t="s">
        <v>31</v>
      </c>
    </row>
    <row r="54" spans="1:15">
      <c r="A54" s="87">
        <v>10</v>
      </c>
      <c r="B54" s="60">
        <v>0.55000000000000004</v>
      </c>
      <c r="C54" s="54" t="s">
        <v>0</v>
      </c>
      <c r="D54" s="76">
        <v>0.55902777777777801</v>
      </c>
      <c r="E54" s="55" t="s">
        <v>3</v>
      </c>
      <c r="F54" s="55" t="s">
        <v>11</v>
      </c>
      <c r="G54" s="80" t="s">
        <v>14</v>
      </c>
      <c r="H54" s="55"/>
      <c r="I54" s="87">
        <v>10</v>
      </c>
      <c r="J54" s="60">
        <v>0.55000000000000004</v>
      </c>
      <c r="K54" s="54" t="s">
        <v>0</v>
      </c>
      <c r="L54" s="76">
        <v>0.55902777777777801</v>
      </c>
      <c r="M54" s="21" t="s">
        <v>9</v>
      </c>
      <c r="N54" s="45" t="s">
        <v>11</v>
      </c>
      <c r="O54" s="25" t="s">
        <v>2</v>
      </c>
    </row>
    <row r="55" spans="1:15">
      <c r="A55" s="69">
        <v>11</v>
      </c>
      <c r="B55" s="58">
        <v>0.5625</v>
      </c>
      <c r="C55" s="51" t="s">
        <v>0</v>
      </c>
      <c r="D55" s="77">
        <v>0.57152777777777797</v>
      </c>
      <c r="E55" s="52" t="s">
        <v>5</v>
      </c>
      <c r="F55" s="52" t="s">
        <v>11</v>
      </c>
      <c r="G55" s="79" t="s">
        <v>9</v>
      </c>
      <c r="H55" s="55"/>
      <c r="I55" s="69">
        <v>11</v>
      </c>
      <c r="J55" s="58">
        <v>0.5625</v>
      </c>
      <c r="K55" s="51" t="s">
        <v>0</v>
      </c>
      <c r="L55" s="77">
        <v>0.57152777777777797</v>
      </c>
      <c r="M55" s="45" t="s">
        <v>6</v>
      </c>
      <c r="N55" s="45" t="s">
        <v>11</v>
      </c>
      <c r="O55" s="95" t="s">
        <v>5</v>
      </c>
    </row>
    <row r="56" spans="1:15">
      <c r="A56" s="87">
        <v>12</v>
      </c>
      <c r="B56" s="60">
        <v>0.57499999999999996</v>
      </c>
      <c r="C56" s="54" t="s">
        <v>0</v>
      </c>
      <c r="D56" s="76">
        <v>0.58402777777777803</v>
      </c>
      <c r="E56" s="55" t="s">
        <v>22</v>
      </c>
      <c r="F56" s="55" t="s">
        <v>11</v>
      </c>
      <c r="G56" s="80" t="s">
        <v>28</v>
      </c>
      <c r="H56" s="55"/>
      <c r="I56" s="69">
        <v>12</v>
      </c>
      <c r="J56" s="57">
        <v>0.57499999999999996</v>
      </c>
      <c r="K56" s="51" t="s">
        <v>0</v>
      </c>
      <c r="L56" s="77">
        <v>0.58402777777777803</v>
      </c>
      <c r="M56" s="45" t="s">
        <v>8</v>
      </c>
      <c r="N56" s="45" t="s">
        <v>11</v>
      </c>
      <c r="O56" s="95" t="s">
        <v>7</v>
      </c>
    </row>
    <row r="57" spans="1:15">
      <c r="A57" s="69">
        <v>13</v>
      </c>
      <c r="B57" s="57">
        <v>0.58750000000000002</v>
      </c>
      <c r="C57" s="51" t="s">
        <v>0</v>
      </c>
      <c r="D57" s="77">
        <v>0.59652777777777799</v>
      </c>
      <c r="E57" s="52" t="s">
        <v>26</v>
      </c>
      <c r="F57" s="52" t="s">
        <v>11</v>
      </c>
      <c r="G57" s="79" t="s">
        <v>8</v>
      </c>
      <c r="H57" s="55"/>
      <c r="I57" s="67">
        <v>13</v>
      </c>
      <c r="J57" s="62">
        <v>0.58750000000000002</v>
      </c>
      <c r="K57" s="63" t="s">
        <v>0</v>
      </c>
      <c r="L57" s="89">
        <v>0.59652777777777799</v>
      </c>
      <c r="M57" s="47"/>
      <c r="N57" s="47" t="s">
        <v>11</v>
      </c>
      <c r="O57" s="99"/>
    </row>
    <row r="58" spans="1:15">
      <c r="A58" s="87">
        <v>14</v>
      </c>
      <c r="B58" s="59">
        <v>0.6</v>
      </c>
      <c r="C58" s="54" t="s">
        <v>0</v>
      </c>
      <c r="D58" s="76">
        <v>0.60902777777777795</v>
      </c>
      <c r="E58" s="55" t="s">
        <v>3</v>
      </c>
      <c r="F58" s="55" t="s">
        <v>11</v>
      </c>
      <c r="G58" s="80" t="s">
        <v>4</v>
      </c>
      <c r="H58" s="55"/>
      <c r="I58" s="87">
        <v>14</v>
      </c>
      <c r="J58" s="59">
        <v>0.6</v>
      </c>
      <c r="K58" s="54" t="s">
        <v>0</v>
      </c>
      <c r="L58" s="76">
        <v>0.60902777777777795</v>
      </c>
      <c r="M58" s="21"/>
      <c r="N58" s="45" t="s">
        <v>11</v>
      </c>
      <c r="O58" s="25"/>
    </row>
    <row r="59" spans="1:15" ht="14.25" thickBot="1">
      <c r="A59" s="69">
        <v>15</v>
      </c>
      <c r="B59" s="57">
        <v>0.61250000000000004</v>
      </c>
      <c r="C59" s="51" t="s">
        <v>0</v>
      </c>
      <c r="D59" s="77">
        <v>0.62152777777777801</v>
      </c>
      <c r="E59" s="52" t="s">
        <v>10</v>
      </c>
      <c r="F59" s="52" t="s">
        <v>11</v>
      </c>
      <c r="G59" s="79" t="s">
        <v>5</v>
      </c>
      <c r="H59" s="55"/>
      <c r="I59" s="71">
        <v>15</v>
      </c>
      <c r="J59" s="64">
        <v>0.61250000000000004</v>
      </c>
      <c r="K59" s="65" t="s">
        <v>0</v>
      </c>
      <c r="L59" s="78">
        <v>0.62152777777777801</v>
      </c>
      <c r="M59" s="66"/>
      <c r="N59" s="66" t="s">
        <v>11</v>
      </c>
      <c r="O59" s="96"/>
    </row>
    <row r="60" spans="1:15" ht="14.25" thickBot="1">
      <c r="A60" s="139">
        <v>16</v>
      </c>
      <c r="B60" s="132">
        <v>0.625</v>
      </c>
      <c r="C60" s="133" t="s">
        <v>0</v>
      </c>
      <c r="D60" s="134">
        <v>0.63402777777777797</v>
      </c>
      <c r="E60" s="135" t="s">
        <v>6</v>
      </c>
      <c r="F60" s="136" t="s">
        <v>11</v>
      </c>
      <c r="G60" s="137" t="s">
        <v>22</v>
      </c>
      <c r="H60" s="49"/>
    </row>
    <row r="61" spans="1:15" ht="14.25" thickBot="1">
      <c r="A61" s="130">
        <v>17</v>
      </c>
      <c r="B61" s="60">
        <v>0.625</v>
      </c>
      <c r="C61" s="54" t="s">
        <v>0</v>
      </c>
      <c r="D61" s="76">
        <v>0.63402777777777797</v>
      </c>
      <c r="E61" s="21" t="s">
        <v>79</v>
      </c>
      <c r="F61" s="47" t="s">
        <v>11</v>
      </c>
      <c r="G61" s="25" t="s">
        <v>80</v>
      </c>
      <c r="H61" s="49"/>
      <c r="I61" s="167" t="s">
        <v>86</v>
      </c>
      <c r="J61" s="168"/>
      <c r="K61" s="168"/>
      <c r="L61" s="168"/>
      <c r="M61" s="168"/>
      <c r="N61" s="169"/>
    </row>
    <row r="62" spans="1:15">
      <c r="A62" s="140">
        <v>18</v>
      </c>
      <c r="B62" s="138">
        <v>0.63749999999999996</v>
      </c>
      <c r="C62" s="133" t="s">
        <v>0</v>
      </c>
      <c r="D62" s="134">
        <v>0.64652777777777803</v>
      </c>
      <c r="E62" s="135" t="s">
        <v>9</v>
      </c>
      <c r="F62" s="136" t="s">
        <v>11</v>
      </c>
      <c r="G62" s="137" t="s">
        <v>24</v>
      </c>
      <c r="H62" s="49"/>
      <c r="I62" s="67">
        <v>1</v>
      </c>
      <c r="J62" s="161" t="s">
        <v>59</v>
      </c>
      <c r="K62" s="162"/>
      <c r="L62" s="162"/>
      <c r="M62" s="163"/>
      <c r="N62" s="94">
        <f>COUNTIF($M$45:$O$56,"ゆのき")</f>
        <v>3</v>
      </c>
    </row>
    <row r="63" spans="1:15">
      <c r="A63" s="130">
        <v>19</v>
      </c>
      <c r="B63" s="58">
        <v>0.63749999999999996</v>
      </c>
      <c r="C63" s="51" t="s">
        <v>0</v>
      </c>
      <c r="D63" s="77">
        <v>0.64652777777777803</v>
      </c>
      <c r="E63" s="45" t="s">
        <v>76</v>
      </c>
      <c r="F63" s="45" t="s">
        <v>11</v>
      </c>
      <c r="G63" s="95" t="s">
        <v>78</v>
      </c>
      <c r="H63" s="49"/>
      <c r="I63" s="69">
        <v>2</v>
      </c>
      <c r="J63" s="174" t="s">
        <v>74</v>
      </c>
      <c r="K63" s="174"/>
      <c r="L63" s="174"/>
      <c r="M63" s="174"/>
      <c r="N63" s="92">
        <f>COUNTIF($M$45:$O$56,"佐世保・唐津・浮羽・北茂安")</f>
        <v>3</v>
      </c>
    </row>
    <row r="64" spans="1:15">
      <c r="A64" s="141">
        <v>20</v>
      </c>
      <c r="B64" s="132">
        <v>0.65</v>
      </c>
      <c r="C64" s="133" t="s">
        <v>0</v>
      </c>
      <c r="D64" s="134">
        <v>0.65902777777777799</v>
      </c>
      <c r="E64" s="136" t="s">
        <v>28</v>
      </c>
      <c r="F64" s="136" t="s">
        <v>11</v>
      </c>
      <c r="G64" s="137" t="s">
        <v>25</v>
      </c>
      <c r="H64" s="49"/>
      <c r="I64" s="69">
        <v>3</v>
      </c>
      <c r="J64" s="174" t="s">
        <v>60</v>
      </c>
      <c r="K64" s="174"/>
      <c r="L64" s="174"/>
      <c r="M64" s="174"/>
      <c r="N64" s="92">
        <f>COUNTIF($M$45:$O$56,"長与")</f>
        <v>3</v>
      </c>
    </row>
    <row r="65" spans="1:15" ht="14.25" thickBot="1">
      <c r="A65" s="131">
        <v>21</v>
      </c>
      <c r="B65" s="104">
        <v>0.65</v>
      </c>
      <c r="C65" s="105" t="s">
        <v>0</v>
      </c>
      <c r="D65" s="106">
        <v>0.65902777777777799</v>
      </c>
      <c r="E65" s="27" t="s">
        <v>70</v>
      </c>
      <c r="F65" s="27" t="s">
        <v>11</v>
      </c>
      <c r="G65" s="28" t="s">
        <v>75</v>
      </c>
      <c r="H65" s="49"/>
      <c r="I65" s="69">
        <v>4</v>
      </c>
      <c r="J65" s="174" t="s">
        <v>62</v>
      </c>
      <c r="K65" s="174"/>
      <c r="L65" s="174"/>
      <c r="M65" s="174"/>
      <c r="N65" s="92">
        <f>COUNTIF($M$45:$O$56,"ぎんなん")</f>
        <v>3</v>
      </c>
      <c r="O65" s="21"/>
    </row>
    <row r="66" spans="1:15" ht="14.25" thickBot="1">
      <c r="A66" s="21"/>
      <c r="B66" s="60"/>
      <c r="C66" s="54"/>
      <c r="D66" s="46"/>
      <c r="E66" s="55"/>
      <c r="F66" s="55"/>
      <c r="G66" s="49"/>
      <c r="H66" s="49"/>
      <c r="I66" s="69">
        <v>5</v>
      </c>
      <c r="J66" s="174" t="s">
        <v>70</v>
      </c>
      <c r="K66" s="174"/>
      <c r="L66" s="174"/>
      <c r="M66" s="174"/>
      <c r="N66" s="92">
        <f>COUNTIF($M$45:$O$56,"城南")</f>
        <v>3</v>
      </c>
      <c r="O66" s="21"/>
    </row>
    <row r="67" spans="1:15" ht="14.25" thickBot="1">
      <c r="A67" s="167" t="s">
        <v>87</v>
      </c>
      <c r="B67" s="168"/>
      <c r="C67" s="168"/>
      <c r="D67" s="168"/>
      <c r="E67" s="168"/>
      <c r="F67" s="169"/>
      <c r="G67" s="8"/>
      <c r="H67" s="129"/>
      <c r="I67" s="69">
        <v>6</v>
      </c>
      <c r="J67" s="174" t="s">
        <v>71</v>
      </c>
      <c r="K67" s="174"/>
      <c r="L67" s="174"/>
      <c r="M67" s="174"/>
      <c r="N67" s="92">
        <f>COUNTIF($M$45:$O$56,"時津")</f>
        <v>3</v>
      </c>
    </row>
    <row r="68" spans="1:15">
      <c r="A68" s="67">
        <v>1</v>
      </c>
      <c r="B68" s="161" t="s">
        <v>9</v>
      </c>
      <c r="C68" s="162"/>
      <c r="D68" s="162"/>
      <c r="E68" s="163"/>
      <c r="F68" s="94">
        <f>COUNTIF($E$45:$G$64,"大村")+COUNTIF($M$57:$O$64,"大村")</f>
        <v>3</v>
      </c>
      <c r="G68" s="8"/>
      <c r="H68" s="129"/>
      <c r="I68" s="69">
        <v>7</v>
      </c>
      <c r="J68" s="174" t="s">
        <v>72</v>
      </c>
      <c r="K68" s="174"/>
      <c r="L68" s="174"/>
      <c r="M68" s="174"/>
      <c r="N68" s="92">
        <f>COUNTIF($M$45:$O$56,"太宰府")</f>
        <v>3</v>
      </c>
    </row>
    <row r="69" spans="1:15" ht="14.25" thickBot="1">
      <c r="A69" s="69">
        <v>2</v>
      </c>
      <c r="B69" s="158" t="s">
        <v>10</v>
      </c>
      <c r="C69" s="159"/>
      <c r="D69" s="159"/>
      <c r="E69" s="160"/>
      <c r="F69" s="92">
        <f>COUNTIF($E$45:$G$64,"ぎんなん")+COUNTIF($M$57:$O$64,"ぎんなん")</f>
        <v>3</v>
      </c>
      <c r="I69" s="71">
        <v>8</v>
      </c>
      <c r="J69" s="173" t="s">
        <v>73</v>
      </c>
      <c r="K69" s="173"/>
      <c r="L69" s="173"/>
      <c r="M69" s="173"/>
      <c r="N69" s="93">
        <f>COUNTIF($M$45:$O$56,"大村")</f>
        <v>3</v>
      </c>
    </row>
    <row r="70" spans="1:15">
      <c r="A70" s="69">
        <v>3</v>
      </c>
      <c r="B70" s="158" t="s">
        <v>24</v>
      </c>
      <c r="C70" s="159"/>
      <c r="D70" s="159"/>
      <c r="E70" s="160"/>
      <c r="F70" s="92">
        <f>COUNTIF($E$45:$G$64,"佐賀")+COUNTIF($M$57:$O$64,"佐賀")</f>
        <v>3</v>
      </c>
    </row>
    <row r="71" spans="1:15">
      <c r="A71" s="69">
        <v>4</v>
      </c>
      <c r="B71" s="158" t="s">
        <v>5</v>
      </c>
      <c r="C71" s="159"/>
      <c r="D71" s="159"/>
      <c r="E71" s="160"/>
      <c r="F71" s="92">
        <f>COUNTIF($E$45:$G$64,"長与")+COUNTIF($M$57:$O$64,"長与")</f>
        <v>3</v>
      </c>
    </row>
    <row r="72" spans="1:15" ht="13.5" customHeight="1">
      <c r="A72" s="69">
        <v>5</v>
      </c>
      <c r="B72" s="158" t="s">
        <v>3</v>
      </c>
      <c r="C72" s="159"/>
      <c r="D72" s="159"/>
      <c r="E72" s="160"/>
      <c r="F72" s="92">
        <f>COUNTIF($E$45:$G$64,"ブランビー")+COUNTIF($M$57:$O$64,"ブランビー")</f>
        <v>3</v>
      </c>
      <c r="G72" s="171" t="s">
        <v>91</v>
      </c>
      <c r="H72" s="172"/>
      <c r="I72" s="172"/>
      <c r="J72" s="172"/>
      <c r="K72" s="172"/>
      <c r="L72" s="172"/>
    </row>
    <row r="73" spans="1:15">
      <c r="A73" s="69">
        <v>6</v>
      </c>
      <c r="B73" s="158" t="s">
        <v>67</v>
      </c>
      <c r="C73" s="159"/>
      <c r="D73" s="159"/>
      <c r="E73" s="160"/>
      <c r="F73" s="92">
        <f>COUNTIF($E$45:$G$64,"みやけ・時津")+COUNTIF($M$57:$O$64,"みやけ・時津")</f>
        <v>3</v>
      </c>
      <c r="G73" s="171"/>
      <c r="H73" s="172"/>
      <c r="I73" s="172"/>
      <c r="J73" s="172"/>
      <c r="K73" s="172"/>
      <c r="L73" s="172"/>
    </row>
    <row r="74" spans="1:15">
      <c r="A74" s="69">
        <v>7</v>
      </c>
      <c r="B74" s="158" t="s">
        <v>8</v>
      </c>
      <c r="C74" s="159"/>
      <c r="D74" s="159"/>
      <c r="E74" s="160"/>
      <c r="F74" s="92">
        <f>COUNTIF($E$45:$G$64,"城南")+COUNTIF($M$57:$O$64,"城南")</f>
        <v>2</v>
      </c>
      <c r="G74" s="171"/>
      <c r="H74" s="172"/>
      <c r="I74" s="172"/>
      <c r="J74" s="172"/>
      <c r="K74" s="172"/>
      <c r="L74" s="172"/>
    </row>
    <row r="75" spans="1:15">
      <c r="A75" s="69">
        <v>8</v>
      </c>
      <c r="B75" s="158" t="s">
        <v>14</v>
      </c>
      <c r="C75" s="159"/>
      <c r="D75" s="159"/>
      <c r="E75" s="160"/>
      <c r="F75" s="92">
        <f>COUNTIF($E$45:$G$64,"オレンジ")+COUNTIF($M$57:$O$64,"オレンジ")</f>
        <v>2</v>
      </c>
      <c r="G75" s="171"/>
      <c r="H75" s="172"/>
      <c r="I75" s="172"/>
      <c r="J75" s="172"/>
      <c r="K75" s="172"/>
      <c r="L75" s="172"/>
    </row>
    <row r="76" spans="1:15">
      <c r="A76" s="69">
        <v>9</v>
      </c>
      <c r="B76" s="158" t="s">
        <v>22</v>
      </c>
      <c r="C76" s="159"/>
      <c r="D76" s="159"/>
      <c r="E76" s="160"/>
      <c r="F76" s="92">
        <f>COUNTIF($E$45:$G$64,"伊都")+COUNTIF($M$57:$O$64,"伊都")</f>
        <v>3</v>
      </c>
      <c r="G76" s="171"/>
      <c r="H76" s="172"/>
      <c r="I76" s="172"/>
      <c r="J76" s="172"/>
      <c r="K76" s="172"/>
      <c r="L76" s="172"/>
    </row>
    <row r="77" spans="1:15">
      <c r="A77" s="69">
        <v>10</v>
      </c>
      <c r="B77" s="158" t="s">
        <v>68</v>
      </c>
      <c r="C77" s="159"/>
      <c r="D77" s="159"/>
      <c r="E77" s="160"/>
      <c r="F77" s="92">
        <f>COUNTIF($E$45:$G$64,"浮羽・川副")+COUNTIF($M$57:$O$64,"浮羽・川副")</f>
        <v>3</v>
      </c>
      <c r="I77" s="21"/>
      <c r="J77" s="21"/>
      <c r="K77" s="21"/>
      <c r="L77" s="21"/>
      <c r="M77" s="21"/>
      <c r="N77" s="61"/>
    </row>
    <row r="78" spans="1:15">
      <c r="A78" s="69">
        <v>11</v>
      </c>
      <c r="B78" s="158" t="s">
        <v>26</v>
      </c>
      <c r="C78" s="159"/>
      <c r="D78" s="159"/>
      <c r="E78" s="160"/>
      <c r="F78" s="92">
        <f>COUNTIF($E$45:$G$64,"ばってん")+COUNTIF($M$57:$O$64,"ばってん")</f>
        <v>3</v>
      </c>
      <c r="I78" s="21"/>
      <c r="J78" s="21"/>
      <c r="K78" s="21"/>
      <c r="L78" s="21"/>
      <c r="M78" s="21"/>
      <c r="N78" s="61"/>
    </row>
    <row r="79" spans="1:15">
      <c r="A79" s="69">
        <v>12</v>
      </c>
      <c r="B79" s="158" t="s">
        <v>4</v>
      </c>
      <c r="C79" s="159"/>
      <c r="D79" s="159"/>
      <c r="E79" s="160"/>
      <c r="F79" s="92">
        <f>COUNTIF($E$45:$G$64,"笹丘")+COUNTIF($M$57:$O$64,"笹丘")</f>
        <v>3</v>
      </c>
      <c r="I79" s="21"/>
      <c r="J79" s="21"/>
      <c r="K79" s="21"/>
      <c r="L79" s="21"/>
      <c r="M79" s="21"/>
      <c r="N79" s="61"/>
    </row>
    <row r="80" spans="1:15">
      <c r="A80" s="69">
        <v>13</v>
      </c>
      <c r="B80" s="158" t="s">
        <v>69</v>
      </c>
      <c r="C80" s="159"/>
      <c r="D80" s="159"/>
      <c r="E80" s="160"/>
      <c r="F80" s="92">
        <f>COUNTIF($E$45:$G$64,"佐世保・太宰府・北茂安")+COUNTIF($M$57:$O$64,"佐世保・太宰府・北茂安")</f>
        <v>3</v>
      </c>
      <c r="I80" s="21"/>
      <c r="J80" s="21"/>
      <c r="K80" s="21"/>
      <c r="L80" s="21"/>
      <c r="M80" s="21"/>
      <c r="N80" s="61"/>
    </row>
    <row r="81" spans="1:15" ht="14.25" thickBot="1">
      <c r="A81" s="71">
        <v>14</v>
      </c>
      <c r="B81" s="173" t="s">
        <v>6</v>
      </c>
      <c r="C81" s="173"/>
      <c r="D81" s="173"/>
      <c r="E81" s="173"/>
      <c r="F81" s="93">
        <f>COUNTIF($E$45:$G$64,"ゆのき")+COUNTIF($M$57:$O$64,"ゆのき")</f>
        <v>3</v>
      </c>
      <c r="I81" s="21"/>
      <c r="J81" s="179"/>
      <c r="K81" s="179"/>
      <c r="L81" s="179"/>
      <c r="M81" s="179"/>
      <c r="N81" s="61"/>
    </row>
    <row r="82" spans="1:15" ht="14.25">
      <c r="A82" s="16" t="s">
        <v>126</v>
      </c>
    </row>
    <row r="83" spans="1:15" ht="15" thickBot="1">
      <c r="A83" s="16"/>
    </row>
    <row r="84" spans="1:15" ht="14.25" thickBot="1">
      <c r="A84" s="177" t="s">
        <v>55</v>
      </c>
      <c r="B84" s="175"/>
      <c r="C84" s="175"/>
      <c r="D84" s="175"/>
      <c r="E84" s="175"/>
      <c r="F84" s="175"/>
      <c r="G84" s="176"/>
      <c r="H84" s="128"/>
      <c r="I84" s="177" t="s">
        <v>56</v>
      </c>
      <c r="J84" s="175"/>
      <c r="K84" s="175"/>
      <c r="L84" s="175"/>
      <c r="M84" s="175"/>
      <c r="N84" s="175"/>
      <c r="O84" s="176"/>
    </row>
    <row r="85" spans="1:15">
      <c r="A85" s="17">
        <v>1</v>
      </c>
      <c r="B85" s="101">
        <v>0.4375</v>
      </c>
      <c r="C85" s="102" t="s">
        <v>0</v>
      </c>
      <c r="D85" s="103">
        <v>0.44444444444444442</v>
      </c>
      <c r="E85" s="17" t="s">
        <v>10</v>
      </c>
      <c r="F85" s="18" t="s">
        <v>11</v>
      </c>
      <c r="G85" s="19" t="s">
        <v>6</v>
      </c>
      <c r="H85" s="21"/>
      <c r="I85" s="17">
        <v>1</v>
      </c>
      <c r="J85" s="109">
        <v>0.4375</v>
      </c>
      <c r="K85" s="18" t="s">
        <v>29</v>
      </c>
      <c r="L85" s="110">
        <v>0.44444444444444442</v>
      </c>
      <c r="M85" s="115" t="s">
        <v>10</v>
      </c>
      <c r="N85" s="18" t="s">
        <v>11</v>
      </c>
      <c r="O85" s="116" t="s">
        <v>38</v>
      </c>
    </row>
    <row r="86" spans="1:15">
      <c r="A86" s="24">
        <v>2</v>
      </c>
      <c r="B86" s="59">
        <v>0.44791666666666669</v>
      </c>
      <c r="C86" s="54" t="s">
        <v>0</v>
      </c>
      <c r="D86" s="76">
        <v>0.4548611111111111</v>
      </c>
      <c r="E86" s="24" t="s">
        <v>22</v>
      </c>
      <c r="F86" s="21" t="s">
        <v>11</v>
      </c>
      <c r="G86" s="25" t="s">
        <v>7</v>
      </c>
      <c r="H86" s="21"/>
      <c r="I86" s="24">
        <v>2</v>
      </c>
      <c r="J86" s="111">
        <v>0.4513888888888889</v>
      </c>
      <c r="K86" s="21" t="s">
        <v>29</v>
      </c>
      <c r="L86" s="112">
        <v>0.45833333333333331</v>
      </c>
      <c r="M86" s="117" t="s">
        <v>4</v>
      </c>
      <c r="N86" s="118"/>
      <c r="O86" s="80" t="s">
        <v>40</v>
      </c>
    </row>
    <row r="87" spans="1:15">
      <c r="A87" s="24">
        <v>3</v>
      </c>
      <c r="B87" s="60">
        <v>0.45833333333333298</v>
      </c>
      <c r="C87" s="54" t="s">
        <v>0</v>
      </c>
      <c r="D87" s="76">
        <v>0.46527777777777801</v>
      </c>
      <c r="E87" s="24" t="s">
        <v>4</v>
      </c>
      <c r="F87" s="21" t="s">
        <v>11</v>
      </c>
      <c r="G87" s="107" t="s">
        <v>34</v>
      </c>
      <c r="H87" s="123"/>
      <c r="I87" s="24">
        <v>3</v>
      </c>
      <c r="J87" s="111">
        <v>0.46527777777777801</v>
      </c>
      <c r="K87" s="21" t="s">
        <v>29</v>
      </c>
      <c r="L87" s="112">
        <v>0.47222222222222199</v>
      </c>
      <c r="M87" s="117" t="s">
        <v>8</v>
      </c>
      <c r="N87" s="118"/>
      <c r="O87" s="80" t="s">
        <v>38</v>
      </c>
    </row>
    <row r="88" spans="1:15">
      <c r="A88" s="24">
        <v>4</v>
      </c>
      <c r="B88" s="59">
        <v>0.46875</v>
      </c>
      <c r="C88" s="54" t="s">
        <v>0</v>
      </c>
      <c r="D88" s="76">
        <v>0.47569444444444497</v>
      </c>
      <c r="E88" s="24" t="s">
        <v>16</v>
      </c>
      <c r="F88" s="21" t="s">
        <v>11</v>
      </c>
      <c r="G88" s="25" t="s">
        <v>24</v>
      </c>
      <c r="H88" s="21"/>
      <c r="I88" s="24">
        <v>4</v>
      </c>
      <c r="J88" s="111">
        <v>0.47916666666666702</v>
      </c>
      <c r="K88" s="21" t="s">
        <v>29</v>
      </c>
      <c r="L88" s="112">
        <v>0.48611111111111099</v>
      </c>
      <c r="M88" s="117" t="s">
        <v>39</v>
      </c>
      <c r="N88" s="118"/>
      <c r="O88" s="80" t="s">
        <v>40</v>
      </c>
    </row>
    <row r="89" spans="1:15">
      <c r="A89" s="24">
        <v>5</v>
      </c>
      <c r="B89" s="60">
        <v>0.47916666666666702</v>
      </c>
      <c r="C89" s="54" t="s">
        <v>0</v>
      </c>
      <c r="D89" s="76">
        <v>0.48611111111111099</v>
      </c>
      <c r="E89" s="24" t="s">
        <v>33</v>
      </c>
      <c r="F89" s="21" t="s">
        <v>11</v>
      </c>
      <c r="G89" s="25" t="s">
        <v>14</v>
      </c>
      <c r="H89" s="21"/>
      <c r="I89" s="24">
        <v>5</v>
      </c>
      <c r="J89" s="111">
        <v>0.49305555555555602</v>
      </c>
      <c r="K89" s="21" t="s">
        <v>29</v>
      </c>
      <c r="L89" s="112">
        <v>0.5</v>
      </c>
      <c r="M89" s="117" t="s">
        <v>8</v>
      </c>
      <c r="N89" s="118"/>
      <c r="O89" s="80" t="s">
        <v>10</v>
      </c>
    </row>
    <row r="90" spans="1:15">
      <c r="A90" s="24">
        <v>6</v>
      </c>
      <c r="B90" s="59">
        <v>0.48958333333333298</v>
      </c>
      <c r="C90" s="54" t="s">
        <v>0</v>
      </c>
      <c r="D90" s="76">
        <v>0.49652777777777801</v>
      </c>
      <c r="E90" s="24" t="s">
        <v>35</v>
      </c>
      <c r="F90" s="21" t="s">
        <v>11</v>
      </c>
      <c r="G90" s="25" t="s">
        <v>8</v>
      </c>
      <c r="H90" s="21"/>
      <c r="I90" s="24">
        <v>6</v>
      </c>
      <c r="J90" s="111">
        <v>0.50694444444444497</v>
      </c>
      <c r="K90" s="21" t="s">
        <v>29</v>
      </c>
      <c r="L90" s="112">
        <v>0.51388888888888895</v>
      </c>
      <c r="M90" s="117" t="s">
        <v>39</v>
      </c>
      <c r="N90" s="118"/>
      <c r="O90" s="80" t="s">
        <v>4</v>
      </c>
    </row>
    <row r="91" spans="1:15">
      <c r="A91" s="24">
        <v>7</v>
      </c>
      <c r="B91" s="60">
        <v>0.5</v>
      </c>
      <c r="C91" s="54" t="s">
        <v>0</v>
      </c>
      <c r="D91" s="76">
        <v>0.50694444444444497</v>
      </c>
      <c r="E91" s="24" t="s">
        <v>24</v>
      </c>
      <c r="F91" s="21" t="s">
        <v>11</v>
      </c>
      <c r="G91" s="25" t="s">
        <v>10</v>
      </c>
      <c r="H91" s="21"/>
      <c r="I91" s="24">
        <v>7</v>
      </c>
      <c r="J91" s="111">
        <v>0.52083333333333304</v>
      </c>
      <c r="K91" s="21" t="s">
        <v>29</v>
      </c>
      <c r="L91" s="112">
        <v>0.52777777777777801</v>
      </c>
      <c r="M91" s="117" t="s">
        <v>10</v>
      </c>
      <c r="N91" s="118"/>
      <c r="O91" s="80" t="s">
        <v>40</v>
      </c>
    </row>
    <row r="92" spans="1:15">
      <c r="A92" s="24">
        <v>8</v>
      </c>
      <c r="B92" s="59">
        <v>0.51041666666666696</v>
      </c>
      <c r="C92" s="54" t="s">
        <v>0</v>
      </c>
      <c r="D92" s="76">
        <v>0.51736111111111105</v>
      </c>
      <c r="E92" s="24" t="s">
        <v>7</v>
      </c>
      <c r="F92" s="21" t="s">
        <v>11</v>
      </c>
      <c r="G92" s="25" t="s">
        <v>14</v>
      </c>
      <c r="H92" s="21"/>
      <c r="I92" s="24">
        <v>8</v>
      </c>
      <c r="J92" s="111">
        <v>0.53472222222222199</v>
      </c>
      <c r="K92" s="21" t="s">
        <v>29</v>
      </c>
      <c r="L92" s="112">
        <v>0.54166666666666696</v>
      </c>
      <c r="M92" s="117" t="s">
        <v>38</v>
      </c>
      <c r="N92" s="118"/>
      <c r="O92" s="80" t="s">
        <v>39</v>
      </c>
    </row>
    <row r="93" spans="1:15" ht="14.25" thickBot="1">
      <c r="A93" s="24">
        <v>9</v>
      </c>
      <c r="B93" s="60">
        <v>0.52083333333333304</v>
      </c>
      <c r="C93" s="54" t="s">
        <v>0</v>
      </c>
      <c r="D93" s="76">
        <v>0.52777777777777801</v>
      </c>
      <c r="E93" s="24" t="s">
        <v>8</v>
      </c>
      <c r="F93" s="21" t="s">
        <v>11</v>
      </c>
      <c r="G93" s="107" t="s">
        <v>34</v>
      </c>
      <c r="H93" s="123"/>
      <c r="I93" s="26">
        <v>9</v>
      </c>
      <c r="J93" s="113">
        <v>0.54861111111111105</v>
      </c>
      <c r="K93" s="27" t="s">
        <v>29</v>
      </c>
      <c r="L93" s="114">
        <v>0.55555555555555503</v>
      </c>
      <c r="M93" s="119" t="s">
        <v>8</v>
      </c>
      <c r="N93" s="120"/>
      <c r="O93" s="121" t="s">
        <v>4</v>
      </c>
    </row>
    <row r="94" spans="1:15" ht="14.25" thickBot="1">
      <c r="A94" s="24">
        <v>10</v>
      </c>
      <c r="B94" s="59">
        <v>0.53125</v>
      </c>
      <c r="C94" s="54" t="s">
        <v>0</v>
      </c>
      <c r="D94" s="76">
        <v>0.53819444444444497</v>
      </c>
      <c r="E94" s="24" t="s">
        <v>6</v>
      </c>
      <c r="F94" s="21" t="s">
        <v>11</v>
      </c>
      <c r="G94" s="25" t="s">
        <v>9</v>
      </c>
      <c r="H94" s="21"/>
      <c r="I94" s="3"/>
      <c r="J94" s="15"/>
      <c r="K94" s="3"/>
      <c r="L94" s="15"/>
      <c r="M94" s="10"/>
      <c r="O94" s="10"/>
    </row>
    <row r="95" spans="1:15" ht="14.25" thickBot="1">
      <c r="A95" s="24">
        <v>11</v>
      </c>
      <c r="B95" s="60">
        <v>0.54166666666666696</v>
      </c>
      <c r="C95" s="54" t="s">
        <v>0</v>
      </c>
      <c r="D95" s="76">
        <v>0.54861111111111105</v>
      </c>
      <c r="E95" s="24" t="s">
        <v>33</v>
      </c>
      <c r="F95" s="21" t="s">
        <v>11</v>
      </c>
      <c r="G95" s="25" t="s">
        <v>22</v>
      </c>
      <c r="H95" s="21"/>
      <c r="I95" s="167" t="s">
        <v>57</v>
      </c>
      <c r="J95" s="168"/>
      <c r="K95" s="168"/>
      <c r="L95" s="168"/>
      <c r="M95" s="168"/>
      <c r="N95" s="168"/>
      <c r="O95" s="169"/>
    </row>
    <row r="96" spans="1:15">
      <c r="A96" s="24">
        <v>12</v>
      </c>
      <c r="B96" s="59">
        <v>0.55208333333333404</v>
      </c>
      <c r="C96" s="54" t="s">
        <v>0</v>
      </c>
      <c r="D96" s="76">
        <v>0.55902777777777801</v>
      </c>
      <c r="E96" s="24" t="s">
        <v>35</v>
      </c>
      <c r="F96" s="21" t="s">
        <v>11</v>
      </c>
      <c r="G96" s="108" t="s">
        <v>4</v>
      </c>
      <c r="H96" s="122"/>
      <c r="I96" s="17">
        <v>1</v>
      </c>
      <c r="J96" s="109">
        <v>0.4375</v>
      </c>
      <c r="K96" s="18" t="s">
        <v>29</v>
      </c>
      <c r="L96" s="110">
        <v>0.44444444444444442</v>
      </c>
      <c r="M96" s="124" t="s">
        <v>44</v>
      </c>
      <c r="N96" s="125" t="s">
        <v>11</v>
      </c>
      <c r="O96" s="110" t="s">
        <v>8</v>
      </c>
    </row>
    <row r="97" spans="1:15">
      <c r="A97" s="24">
        <v>13</v>
      </c>
      <c r="B97" s="60">
        <v>0.5625</v>
      </c>
      <c r="C97" s="54" t="s">
        <v>0</v>
      </c>
      <c r="D97" s="76">
        <v>0.56944444444444398</v>
      </c>
      <c r="E97" s="24" t="s">
        <v>10</v>
      </c>
      <c r="F97" s="21" t="s">
        <v>11</v>
      </c>
      <c r="G97" s="25" t="s">
        <v>9</v>
      </c>
      <c r="H97" s="21"/>
      <c r="I97" s="24">
        <v>2</v>
      </c>
      <c r="J97" s="111">
        <v>0.4513888888888889</v>
      </c>
      <c r="K97" s="21" t="s">
        <v>29</v>
      </c>
      <c r="L97" s="112">
        <v>0.45833333333333331</v>
      </c>
      <c r="M97" s="126" t="s">
        <v>10</v>
      </c>
      <c r="N97" s="118"/>
      <c r="O97" s="112" t="s">
        <v>5</v>
      </c>
    </row>
    <row r="98" spans="1:15">
      <c r="A98" s="24">
        <v>14</v>
      </c>
      <c r="B98" s="59">
        <v>0.57291666666666696</v>
      </c>
      <c r="C98" s="54" t="s">
        <v>0</v>
      </c>
      <c r="D98" s="76">
        <v>0.57986111111111105</v>
      </c>
      <c r="E98" s="24" t="s">
        <v>7</v>
      </c>
      <c r="F98" s="21" t="s">
        <v>11</v>
      </c>
      <c r="G98" s="25" t="s">
        <v>33</v>
      </c>
      <c r="H98" s="21"/>
      <c r="I98" s="24">
        <v>3</v>
      </c>
      <c r="J98" s="111">
        <v>0.46527777777777801</v>
      </c>
      <c r="K98" s="21" t="s">
        <v>29</v>
      </c>
      <c r="L98" s="112">
        <v>0.47222222222222199</v>
      </c>
      <c r="M98" s="126" t="s">
        <v>51</v>
      </c>
      <c r="N98" s="118"/>
      <c r="O98" s="112" t="s">
        <v>48</v>
      </c>
    </row>
    <row r="99" spans="1:15">
      <c r="A99" s="24">
        <v>15</v>
      </c>
      <c r="B99" s="60">
        <v>0.58333333333333404</v>
      </c>
      <c r="C99" s="54" t="s">
        <v>0</v>
      </c>
      <c r="D99" s="76">
        <v>0.59027777777777801</v>
      </c>
      <c r="E99" s="24" t="s">
        <v>35</v>
      </c>
      <c r="F99" s="21" t="s">
        <v>11</v>
      </c>
      <c r="G99" s="107" t="s">
        <v>34</v>
      </c>
      <c r="H99" s="123"/>
      <c r="I99" s="24">
        <v>4</v>
      </c>
      <c r="J99" s="111">
        <v>0.47916666666666702</v>
      </c>
      <c r="K99" s="21" t="s">
        <v>29</v>
      </c>
      <c r="L99" s="112">
        <v>0.48611111111111099</v>
      </c>
      <c r="M99" s="126" t="s">
        <v>49</v>
      </c>
      <c r="N99" s="118"/>
      <c r="O99" s="112" t="s">
        <v>16</v>
      </c>
    </row>
    <row r="100" spans="1:15">
      <c r="A100" s="24">
        <v>16</v>
      </c>
      <c r="B100" s="59">
        <v>0.59375</v>
      </c>
      <c r="C100" s="54" t="s">
        <v>0</v>
      </c>
      <c r="D100" s="76">
        <v>0.60069444444444398</v>
      </c>
      <c r="E100" s="24" t="s">
        <v>6</v>
      </c>
      <c r="F100" s="21" t="s">
        <v>11</v>
      </c>
      <c r="G100" s="25" t="s">
        <v>16</v>
      </c>
      <c r="H100" s="21"/>
      <c r="I100" s="24">
        <v>5</v>
      </c>
      <c r="J100" s="111">
        <v>0.49305555555555602</v>
      </c>
      <c r="K100" s="21" t="s">
        <v>29</v>
      </c>
      <c r="L100" s="112">
        <v>0.5</v>
      </c>
      <c r="M100" s="126" t="s">
        <v>45</v>
      </c>
      <c r="N100" s="118"/>
      <c r="O100" s="112" t="s">
        <v>8</v>
      </c>
    </row>
    <row r="101" spans="1:15">
      <c r="A101" s="24">
        <v>17</v>
      </c>
      <c r="B101" s="60">
        <v>0.60416666666666696</v>
      </c>
      <c r="C101" s="54" t="s">
        <v>0</v>
      </c>
      <c r="D101" s="76">
        <v>0.61111111111111105</v>
      </c>
      <c r="E101" s="24" t="s">
        <v>22</v>
      </c>
      <c r="F101" s="21" t="s">
        <v>11</v>
      </c>
      <c r="G101" s="25" t="s">
        <v>14</v>
      </c>
      <c r="H101" s="21"/>
      <c r="I101" s="24">
        <v>6</v>
      </c>
      <c r="J101" s="111">
        <v>0.50694444444444497</v>
      </c>
      <c r="K101" s="21" t="s">
        <v>29</v>
      </c>
      <c r="L101" s="112">
        <v>0.51388888888888895</v>
      </c>
      <c r="M101" s="126" t="s">
        <v>46</v>
      </c>
      <c r="N101" s="118"/>
      <c r="O101" s="112" t="s">
        <v>5</v>
      </c>
    </row>
    <row r="102" spans="1:15">
      <c r="A102" s="24">
        <v>18</v>
      </c>
      <c r="B102" s="59">
        <v>0.61458333333333404</v>
      </c>
      <c r="C102" s="54" t="s">
        <v>0</v>
      </c>
      <c r="D102" s="76">
        <v>0.62152777777777801</v>
      </c>
      <c r="E102" s="24" t="s">
        <v>4</v>
      </c>
      <c r="F102" s="21" t="s">
        <v>11</v>
      </c>
      <c r="G102" s="25" t="s">
        <v>8</v>
      </c>
      <c r="H102" s="21"/>
      <c r="I102" s="24">
        <v>7</v>
      </c>
      <c r="J102" s="111">
        <v>0.52083333333333304</v>
      </c>
      <c r="K102" s="21" t="s">
        <v>29</v>
      </c>
      <c r="L102" s="112">
        <v>0.52777777777777801</v>
      </c>
      <c r="M102" s="126" t="s">
        <v>48</v>
      </c>
      <c r="N102" s="118"/>
      <c r="O102" s="112" t="s">
        <v>16</v>
      </c>
    </row>
    <row r="103" spans="1:15">
      <c r="A103" s="24">
        <v>19</v>
      </c>
      <c r="B103" s="59">
        <v>0.625000000000001</v>
      </c>
      <c r="C103" s="54" t="s">
        <v>0</v>
      </c>
      <c r="D103" s="76">
        <v>0.63194444444444497</v>
      </c>
      <c r="E103" s="24" t="s">
        <v>16</v>
      </c>
      <c r="F103" s="21" t="s">
        <v>11</v>
      </c>
      <c r="G103" s="25" t="s">
        <v>9</v>
      </c>
      <c r="H103" s="21"/>
      <c r="I103" s="24">
        <v>8</v>
      </c>
      <c r="J103" s="111">
        <v>0.53472222222222199</v>
      </c>
      <c r="K103" s="21" t="s">
        <v>29</v>
      </c>
      <c r="L103" s="112">
        <v>0.54166666666666696</v>
      </c>
      <c r="M103" s="126" t="s">
        <v>44</v>
      </c>
      <c r="N103" s="118"/>
      <c r="O103" s="112" t="s">
        <v>45</v>
      </c>
    </row>
    <row r="104" spans="1:15" ht="14.25" thickBot="1">
      <c r="A104" s="26">
        <v>20</v>
      </c>
      <c r="B104" s="104">
        <v>0.63541666666666796</v>
      </c>
      <c r="C104" s="105" t="s">
        <v>0</v>
      </c>
      <c r="D104" s="106">
        <v>0.64236111111111205</v>
      </c>
      <c r="E104" s="26" t="s">
        <v>24</v>
      </c>
      <c r="F104" s="27" t="s">
        <v>11</v>
      </c>
      <c r="G104" s="28" t="s">
        <v>36</v>
      </c>
      <c r="H104" s="21"/>
      <c r="I104" s="24">
        <v>9</v>
      </c>
      <c r="J104" s="111">
        <v>0.54861111111111105</v>
      </c>
      <c r="K104" s="21" t="s">
        <v>29</v>
      </c>
      <c r="L104" s="112">
        <v>0.55555555555555503</v>
      </c>
      <c r="M104" s="126" t="s">
        <v>10</v>
      </c>
      <c r="N104" s="118"/>
      <c r="O104" s="112" t="s">
        <v>46</v>
      </c>
    </row>
    <row r="105" spans="1:15" ht="14.25" thickBot="1">
      <c r="A105" s="3"/>
      <c r="B105" s="4"/>
      <c r="C105" s="6"/>
      <c r="D105" s="5"/>
      <c r="F105" s="3"/>
      <c r="I105" s="26">
        <v>10</v>
      </c>
      <c r="J105" s="113">
        <v>0.5625</v>
      </c>
      <c r="K105" s="120"/>
      <c r="L105" s="114">
        <v>0.56944444444444298</v>
      </c>
      <c r="M105" s="127" t="s">
        <v>51</v>
      </c>
      <c r="N105" s="120"/>
      <c r="O105" s="114" t="s">
        <v>49</v>
      </c>
    </row>
    <row r="106" spans="1:15" ht="14.25" thickBot="1">
      <c r="A106" s="167" t="s">
        <v>90</v>
      </c>
      <c r="B106" s="168"/>
      <c r="C106" s="168"/>
      <c r="D106" s="168"/>
      <c r="E106" s="168"/>
      <c r="F106" s="169"/>
    </row>
    <row r="107" spans="1:15">
      <c r="A107" s="67">
        <v>1</v>
      </c>
      <c r="B107" s="161" t="s">
        <v>62</v>
      </c>
      <c r="C107" s="162"/>
      <c r="D107" s="162"/>
      <c r="E107" s="163"/>
      <c r="F107" s="94">
        <f>COUNTIF($E$85:$G$106,"ぎんなん")</f>
        <v>3</v>
      </c>
      <c r="I107" s="142"/>
    </row>
    <row r="108" spans="1:15">
      <c r="A108" s="69">
        <v>2</v>
      </c>
      <c r="B108" s="158" t="s">
        <v>81</v>
      </c>
      <c r="C108" s="159"/>
      <c r="D108" s="159"/>
      <c r="E108" s="160"/>
      <c r="F108" s="94">
        <f>COUNTIF($E$85:$G$106,"佐賀")</f>
        <v>3</v>
      </c>
      <c r="I108" s="142"/>
    </row>
    <row r="109" spans="1:15">
      <c r="A109" s="69">
        <v>3</v>
      </c>
      <c r="B109" s="158" t="s">
        <v>73</v>
      </c>
      <c r="C109" s="159"/>
      <c r="D109" s="159"/>
      <c r="E109" s="160"/>
      <c r="F109" s="94">
        <f>COUNTIF($E$85:$G$106,"大村")</f>
        <v>3</v>
      </c>
      <c r="I109" s="142"/>
    </row>
    <row r="110" spans="1:15">
      <c r="A110" s="69">
        <v>4</v>
      </c>
      <c r="B110" s="158" t="s">
        <v>82</v>
      </c>
      <c r="C110" s="159"/>
      <c r="D110" s="159"/>
      <c r="E110" s="160"/>
      <c r="F110" s="94">
        <f>COUNTIF($E$85:$G$106,"みやけ")</f>
        <v>3</v>
      </c>
      <c r="I110" s="142"/>
    </row>
    <row r="111" spans="1:15">
      <c r="A111" s="69">
        <v>5</v>
      </c>
      <c r="B111" s="158" t="s">
        <v>59</v>
      </c>
      <c r="C111" s="159"/>
      <c r="D111" s="159"/>
      <c r="E111" s="160"/>
      <c r="F111" s="94">
        <f>COUNTIF($E$85:$G$106,"ゆのき")</f>
        <v>3</v>
      </c>
      <c r="I111" s="142"/>
    </row>
    <row r="112" spans="1:15">
      <c r="A112" s="69">
        <v>6</v>
      </c>
      <c r="B112" s="158" t="s">
        <v>72</v>
      </c>
      <c r="C112" s="159"/>
      <c r="D112" s="159"/>
      <c r="E112" s="160"/>
      <c r="F112" s="94">
        <f>COUNTIF($E$85:$G$106,"太宰府")</f>
        <v>3</v>
      </c>
      <c r="I112" s="142"/>
    </row>
    <row r="113" spans="1:18">
      <c r="A113" s="69">
        <v>7</v>
      </c>
      <c r="B113" s="158" t="s">
        <v>83</v>
      </c>
      <c r="C113" s="159"/>
      <c r="D113" s="159"/>
      <c r="E113" s="160"/>
      <c r="F113" s="94">
        <f>COUNTIF($E$85:$G$106,"伊都")</f>
        <v>3</v>
      </c>
      <c r="I113" s="142"/>
    </row>
    <row r="114" spans="1:18">
      <c r="A114" s="69">
        <v>8</v>
      </c>
      <c r="B114" s="158" t="s">
        <v>75</v>
      </c>
      <c r="C114" s="159"/>
      <c r="D114" s="159"/>
      <c r="E114" s="160"/>
      <c r="F114" s="94">
        <f>COUNTIF($E$85:$G$106,"オレンジ")</f>
        <v>3</v>
      </c>
      <c r="I114" s="142"/>
    </row>
    <row r="115" spans="1:18">
      <c r="A115" s="69">
        <v>9</v>
      </c>
      <c r="B115" s="158" t="s">
        <v>84</v>
      </c>
      <c r="C115" s="159"/>
      <c r="D115" s="159"/>
      <c r="E115" s="160"/>
      <c r="F115" s="94">
        <f>COUNTIF($E$85:$G$106,"長与A")</f>
        <v>3</v>
      </c>
      <c r="H115" s="178" t="s">
        <v>128</v>
      </c>
      <c r="I115" s="178"/>
      <c r="J115" s="178"/>
      <c r="K115" s="178"/>
      <c r="L115" s="178"/>
      <c r="M115" s="21"/>
      <c r="N115" s="21"/>
    </row>
    <row r="116" spans="1:18" ht="13.5" customHeight="1">
      <c r="A116" s="69">
        <v>10</v>
      </c>
      <c r="B116" s="158" t="s">
        <v>85</v>
      </c>
      <c r="C116" s="159"/>
      <c r="D116" s="159"/>
      <c r="E116" s="160"/>
      <c r="F116" s="94">
        <f>COUNTIF($E$85:$G$106,"長与B")</f>
        <v>3</v>
      </c>
      <c r="H116" s="178"/>
      <c r="I116" s="178"/>
      <c r="J116" s="178"/>
      <c r="K116" s="178"/>
      <c r="L116" s="178"/>
      <c r="M116" s="21"/>
      <c r="N116" s="61"/>
    </row>
    <row r="117" spans="1:18">
      <c r="A117" s="69">
        <v>11</v>
      </c>
      <c r="B117" s="158" t="s">
        <v>96</v>
      </c>
      <c r="C117" s="159"/>
      <c r="D117" s="159"/>
      <c r="E117" s="160"/>
      <c r="F117" s="94">
        <f>COUNTIF($E$85:$G$106,"ブランビー・時津・唐津・浮羽")</f>
        <v>3</v>
      </c>
      <c r="H117" s="178"/>
      <c r="I117" s="178"/>
      <c r="J117" s="178"/>
      <c r="K117" s="178"/>
      <c r="L117" s="178"/>
      <c r="M117" s="21"/>
      <c r="N117" s="61"/>
    </row>
    <row r="118" spans="1:18" ht="13.5" customHeight="1">
      <c r="A118" s="69">
        <v>12</v>
      </c>
      <c r="B118" s="174" t="s">
        <v>70</v>
      </c>
      <c r="C118" s="174"/>
      <c r="D118" s="174"/>
      <c r="E118" s="174"/>
      <c r="F118" s="94">
        <f>COUNTIF($E$85:$G$106,"城南")</f>
        <v>3</v>
      </c>
      <c r="H118" s="178"/>
      <c r="I118" s="178"/>
      <c r="J118" s="178"/>
      <c r="K118" s="178"/>
      <c r="L118" s="178"/>
      <c r="M118" s="21"/>
      <c r="N118" s="61"/>
    </row>
    <row r="119" spans="1:18" ht="14.25" thickBot="1">
      <c r="A119" s="71">
        <v>13</v>
      </c>
      <c r="B119" s="173" t="s">
        <v>79</v>
      </c>
      <c r="C119" s="173"/>
      <c r="D119" s="173"/>
      <c r="E119" s="173"/>
      <c r="F119" s="93">
        <f>COUNTIF($E$85:$G$106,"笹丘")</f>
        <v>3</v>
      </c>
      <c r="H119" s="178"/>
      <c r="I119" s="178"/>
      <c r="J119" s="178"/>
      <c r="K119" s="178"/>
      <c r="L119" s="178"/>
      <c r="M119" s="146"/>
      <c r="N119" s="146"/>
      <c r="O119" s="146"/>
      <c r="P119" s="146"/>
      <c r="Q119" s="146"/>
      <c r="R119" s="146"/>
    </row>
    <row r="120" spans="1:18">
      <c r="H120" s="178"/>
      <c r="I120" s="178"/>
      <c r="J120" s="178"/>
      <c r="K120" s="178"/>
      <c r="L120" s="178"/>
      <c r="M120" s="146"/>
      <c r="N120" s="146"/>
      <c r="O120" s="146"/>
      <c r="P120" s="146"/>
      <c r="Q120" s="146"/>
      <c r="R120" s="146"/>
    </row>
    <row r="121" spans="1:18" ht="14.25" thickBot="1">
      <c r="I121" s="142"/>
      <c r="J121" s="21"/>
      <c r="K121" s="21"/>
      <c r="L121" s="21"/>
      <c r="M121" s="146"/>
      <c r="N121" s="146"/>
      <c r="O121" s="146"/>
      <c r="P121" s="146"/>
      <c r="Q121" s="146"/>
      <c r="R121" s="146"/>
    </row>
    <row r="122" spans="1:18" ht="14.25" thickBot="1">
      <c r="A122" s="167" t="s">
        <v>92</v>
      </c>
      <c r="B122" s="168"/>
      <c r="C122" s="168"/>
      <c r="D122" s="168"/>
      <c r="E122" s="168"/>
      <c r="F122" s="169"/>
      <c r="I122" s="21"/>
      <c r="J122" s="21"/>
      <c r="K122" s="21"/>
      <c r="L122" s="21"/>
      <c r="M122" s="21"/>
      <c r="N122" s="61"/>
    </row>
    <row r="123" spans="1:18">
      <c r="A123" s="67">
        <v>1</v>
      </c>
      <c r="B123" s="161" t="s">
        <v>62</v>
      </c>
      <c r="C123" s="162"/>
      <c r="D123" s="162"/>
      <c r="E123" s="163"/>
      <c r="F123" s="94">
        <f>COUNTIF($M$85:$O$93,"ぎんなん")</f>
        <v>3</v>
      </c>
      <c r="I123" s="21"/>
      <c r="J123" s="21"/>
      <c r="K123" s="21"/>
      <c r="L123" s="21"/>
      <c r="M123" s="21"/>
      <c r="N123" s="61"/>
    </row>
    <row r="124" spans="1:18">
      <c r="A124" s="69">
        <v>2</v>
      </c>
      <c r="B124" s="158" t="s">
        <v>95</v>
      </c>
      <c r="C124" s="159"/>
      <c r="D124" s="159"/>
      <c r="E124" s="160"/>
      <c r="F124" s="94">
        <f>COUNTIF($M$85:$O$93,"ブランビー・ゆのき")</f>
        <v>3</v>
      </c>
      <c r="I124" s="21"/>
      <c r="J124" s="21"/>
      <c r="K124" s="21"/>
      <c r="L124" s="21"/>
      <c r="M124" s="21"/>
      <c r="N124" s="61"/>
    </row>
    <row r="125" spans="1:18">
      <c r="A125" s="69">
        <v>3</v>
      </c>
      <c r="B125" s="158" t="s">
        <v>70</v>
      </c>
      <c r="C125" s="159"/>
      <c r="D125" s="159"/>
      <c r="E125" s="160"/>
      <c r="F125" s="94">
        <f>COUNTIF($M$85:$O$93,"城南")</f>
        <v>3</v>
      </c>
      <c r="I125" s="21"/>
      <c r="J125" s="21"/>
      <c r="K125" s="21"/>
      <c r="L125" s="21"/>
      <c r="M125" s="21"/>
      <c r="N125" s="61"/>
    </row>
    <row r="126" spans="1:18">
      <c r="A126" s="69">
        <v>4</v>
      </c>
      <c r="B126" s="158" t="s">
        <v>79</v>
      </c>
      <c r="C126" s="159"/>
      <c r="D126" s="159"/>
      <c r="E126" s="160"/>
      <c r="F126" s="94">
        <f>COUNTIF($M$85:$O$93,"笹丘")</f>
        <v>3</v>
      </c>
    </row>
    <row r="127" spans="1:18">
      <c r="A127" s="69">
        <v>5</v>
      </c>
      <c r="B127" s="158" t="s">
        <v>94</v>
      </c>
      <c r="C127" s="159"/>
      <c r="D127" s="159"/>
      <c r="E127" s="160"/>
      <c r="F127" s="94">
        <f>COUNTIF($M$85:$O$93,"時津・大村・唐津・浮羽")</f>
        <v>3</v>
      </c>
    </row>
    <row r="128" spans="1:18" ht="14.25" thickBot="1">
      <c r="A128" s="71">
        <v>6</v>
      </c>
      <c r="B128" s="164" t="s">
        <v>93</v>
      </c>
      <c r="C128" s="165"/>
      <c r="D128" s="165"/>
      <c r="E128" s="166"/>
      <c r="F128" s="93">
        <f>COUNTIF($M$85:$O$93,"佐世保・太宰府")</f>
        <v>3</v>
      </c>
    </row>
    <row r="129" spans="1:6" ht="14.25" thickBot="1"/>
    <row r="130" spans="1:6" ht="14.25" thickBot="1">
      <c r="A130" s="167" t="s">
        <v>97</v>
      </c>
      <c r="B130" s="168"/>
      <c r="C130" s="168"/>
      <c r="D130" s="168"/>
      <c r="E130" s="168"/>
      <c r="F130" s="170"/>
    </row>
    <row r="131" spans="1:6">
      <c r="A131" s="73">
        <v>1</v>
      </c>
      <c r="B131" s="161" t="s">
        <v>98</v>
      </c>
      <c r="C131" s="162"/>
      <c r="D131" s="162"/>
      <c r="E131" s="163"/>
      <c r="F131" s="143">
        <f>COUNTIF($M$96:$O$105,"オレンジA")</f>
        <v>2</v>
      </c>
    </row>
    <row r="132" spans="1:6">
      <c r="A132" s="69">
        <v>2</v>
      </c>
      <c r="B132" s="158" t="s">
        <v>99</v>
      </c>
      <c r="C132" s="159"/>
      <c r="D132" s="159"/>
      <c r="E132" s="160"/>
      <c r="F132" s="144">
        <f>COUNTIF($M$96:$O$105,"オレンジB")</f>
        <v>2</v>
      </c>
    </row>
    <row r="133" spans="1:6">
      <c r="A133" s="67">
        <v>3</v>
      </c>
      <c r="B133" s="158" t="s">
        <v>70</v>
      </c>
      <c r="C133" s="159"/>
      <c r="D133" s="159"/>
      <c r="E133" s="160"/>
      <c r="F133" s="144">
        <f>COUNTIF($M$96:$O$105,"城南")</f>
        <v>2</v>
      </c>
    </row>
    <row r="134" spans="1:6">
      <c r="A134" s="69">
        <v>4</v>
      </c>
      <c r="B134" s="158" t="s">
        <v>60</v>
      </c>
      <c r="C134" s="159"/>
      <c r="D134" s="159"/>
      <c r="E134" s="160"/>
      <c r="F134" s="144">
        <f>COUNTIF($M$96:$O$105,"長与")</f>
        <v>2</v>
      </c>
    </row>
    <row r="135" spans="1:6">
      <c r="A135" s="67">
        <v>5</v>
      </c>
      <c r="B135" s="158" t="s">
        <v>82</v>
      </c>
      <c r="C135" s="159"/>
      <c r="D135" s="159"/>
      <c r="E135" s="160"/>
      <c r="F135" s="144">
        <f>COUNTIF($M$96:$O$105,"みやけ")</f>
        <v>2</v>
      </c>
    </row>
    <row r="136" spans="1:6">
      <c r="A136" s="69">
        <v>6</v>
      </c>
      <c r="B136" s="158" t="s">
        <v>62</v>
      </c>
      <c r="C136" s="159"/>
      <c r="D136" s="159"/>
      <c r="E136" s="160"/>
      <c r="F136" s="144">
        <f>COUNTIF($M$96:$O$105,"ぎんなん")</f>
        <v>2</v>
      </c>
    </row>
    <row r="137" spans="1:6">
      <c r="A137" s="67">
        <v>7</v>
      </c>
      <c r="B137" s="158" t="s">
        <v>100</v>
      </c>
      <c r="C137" s="159"/>
      <c r="D137" s="159"/>
      <c r="E137" s="160"/>
      <c r="F137" s="144">
        <f>COUNTIF($M$96:$O$105,"連合A")</f>
        <v>2</v>
      </c>
    </row>
    <row r="138" spans="1:6">
      <c r="A138" s="69">
        <v>8</v>
      </c>
      <c r="B138" s="158" t="s">
        <v>101</v>
      </c>
      <c r="C138" s="159"/>
      <c r="D138" s="159"/>
      <c r="E138" s="160"/>
      <c r="F138" s="144">
        <f>COUNTIF($M$96:$O$105,"連合B")</f>
        <v>2</v>
      </c>
    </row>
    <row r="139" spans="1:6">
      <c r="A139" s="67">
        <v>9</v>
      </c>
      <c r="B139" s="158" t="s">
        <v>102</v>
      </c>
      <c r="C139" s="159"/>
      <c r="D139" s="159"/>
      <c r="E139" s="160"/>
      <c r="F139" s="144">
        <f>COUNTIF($M$96:$O$105,"連合C")</f>
        <v>2</v>
      </c>
    </row>
    <row r="140" spans="1:6" ht="14.25" thickBot="1">
      <c r="A140" s="71">
        <v>10</v>
      </c>
      <c r="B140" s="164" t="s">
        <v>103</v>
      </c>
      <c r="C140" s="165"/>
      <c r="D140" s="165"/>
      <c r="E140" s="166"/>
      <c r="F140" s="145">
        <f>COUNTIF($M$96:$O$105,"連合D")</f>
        <v>2</v>
      </c>
    </row>
  </sheetData>
  <mergeCells count="91">
    <mergeCell ref="H115:L120"/>
    <mergeCell ref="J33:M33"/>
    <mergeCell ref="J34:M34"/>
    <mergeCell ref="J35:M35"/>
    <mergeCell ref="J81:M81"/>
    <mergeCell ref="J69:M69"/>
    <mergeCell ref="I95:O95"/>
    <mergeCell ref="J68:M68"/>
    <mergeCell ref="I61:N61"/>
    <mergeCell ref="J62:M62"/>
    <mergeCell ref="A44:G44"/>
    <mergeCell ref="I44:O44"/>
    <mergeCell ref="A84:G84"/>
    <mergeCell ref="I84:O84"/>
    <mergeCell ref="J63:M63"/>
    <mergeCell ref="J64:M64"/>
    <mergeCell ref="J65:M65"/>
    <mergeCell ref="J66:M66"/>
    <mergeCell ref="J67:M67"/>
    <mergeCell ref="J32:M32"/>
    <mergeCell ref="J24:M24"/>
    <mergeCell ref="J25:M25"/>
    <mergeCell ref="J26:M26"/>
    <mergeCell ref="J27:M27"/>
    <mergeCell ref="I3:O3"/>
    <mergeCell ref="J28:M28"/>
    <mergeCell ref="J29:M29"/>
    <mergeCell ref="J30:M30"/>
    <mergeCell ref="J31:M31"/>
    <mergeCell ref="B74:E74"/>
    <mergeCell ref="B81:E81"/>
    <mergeCell ref="B127:E127"/>
    <mergeCell ref="B76:E76"/>
    <mergeCell ref="B113:E113"/>
    <mergeCell ref="B114:E114"/>
    <mergeCell ref="B115:E115"/>
    <mergeCell ref="B75:E75"/>
    <mergeCell ref="B77:E77"/>
    <mergeCell ref="B3:G3"/>
    <mergeCell ref="B69:E69"/>
    <mergeCell ref="A67:F67"/>
    <mergeCell ref="B68:E68"/>
    <mergeCell ref="B34:E34"/>
    <mergeCell ref="B33:E33"/>
    <mergeCell ref="B32:E32"/>
    <mergeCell ref="B31:E31"/>
    <mergeCell ref="A23:F23"/>
    <mergeCell ref="B26:E26"/>
    <mergeCell ref="B70:E70"/>
    <mergeCell ref="B71:E71"/>
    <mergeCell ref="B128:E128"/>
    <mergeCell ref="A122:F122"/>
    <mergeCell ref="B123:E123"/>
    <mergeCell ref="B124:E124"/>
    <mergeCell ref="B125:E125"/>
    <mergeCell ref="B126:E126"/>
    <mergeCell ref="B111:E111"/>
    <mergeCell ref="B112:E112"/>
    <mergeCell ref="G72:L76"/>
    <mergeCell ref="B119:E119"/>
    <mergeCell ref="A106:F106"/>
    <mergeCell ref="B110:E110"/>
    <mergeCell ref="B109:E109"/>
    <mergeCell ref="B108:E108"/>
    <mergeCell ref="B107:E107"/>
    <mergeCell ref="B116:E116"/>
    <mergeCell ref="B117:E117"/>
    <mergeCell ref="B118:E118"/>
    <mergeCell ref="B72:E72"/>
    <mergeCell ref="B73:E73"/>
    <mergeCell ref="I23:N23"/>
    <mergeCell ref="B139:E139"/>
    <mergeCell ref="A130:F130"/>
    <mergeCell ref="B131:E131"/>
    <mergeCell ref="B132:E132"/>
    <mergeCell ref="B80:E80"/>
    <mergeCell ref="B79:E79"/>
    <mergeCell ref="B78:E78"/>
    <mergeCell ref="B140:E140"/>
    <mergeCell ref="B133:E133"/>
    <mergeCell ref="B134:E134"/>
    <mergeCell ref="B135:E135"/>
    <mergeCell ref="B136:E136"/>
    <mergeCell ref="B137:E137"/>
    <mergeCell ref="B138:E138"/>
    <mergeCell ref="B25:E25"/>
    <mergeCell ref="B24:E24"/>
    <mergeCell ref="B30:E30"/>
    <mergeCell ref="B29:E29"/>
    <mergeCell ref="B28:E28"/>
    <mergeCell ref="B27:E27"/>
  </mergeCells>
  <phoneticPr fontId="1"/>
  <pageMargins left="0.59055118110236227" right="0.59055118110236227" top="0.59055118110236227" bottom="0.59055118110236227" header="0.31496062992125984" footer="0.31496062992125984"/>
  <pageSetup paperSize="9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selection activeCell="C3" sqref="C3"/>
    </sheetView>
  </sheetViews>
  <sheetFormatPr defaultRowHeight="13.5"/>
  <cols>
    <col min="1" max="3" width="9" style="3"/>
    <col min="4" max="4" width="2" style="3" customWidth="1"/>
    <col min="5" max="7" width="9" style="3"/>
    <col min="8" max="8" width="2" style="3" customWidth="1"/>
    <col min="9" max="16384" width="9" style="3"/>
  </cols>
  <sheetData>
    <row r="1" spans="1:11" ht="14.25">
      <c r="A1" s="16" t="s">
        <v>127</v>
      </c>
    </row>
    <row r="3" spans="1:11" ht="14.25" thickBot="1"/>
    <row r="4" spans="1:11">
      <c r="A4" s="17"/>
      <c r="B4" s="18" t="s">
        <v>12</v>
      </c>
      <c r="C4" s="19"/>
      <c r="E4" s="17"/>
      <c r="F4" s="18" t="s">
        <v>13</v>
      </c>
      <c r="G4" s="19"/>
      <c r="I4" s="17"/>
      <c r="J4" s="18" t="s">
        <v>23</v>
      </c>
      <c r="K4" s="19"/>
    </row>
    <row r="5" spans="1:11">
      <c r="A5" s="20" t="s">
        <v>121</v>
      </c>
      <c r="B5" s="21">
        <v>1</v>
      </c>
      <c r="C5" s="22" t="s">
        <v>122</v>
      </c>
      <c r="D5" s="14"/>
      <c r="E5" s="23" t="s">
        <v>10</v>
      </c>
      <c r="F5" s="21">
        <v>1</v>
      </c>
      <c r="G5" s="22" t="s">
        <v>14</v>
      </c>
      <c r="I5" s="23" t="s">
        <v>9</v>
      </c>
      <c r="J5" s="21">
        <v>1</v>
      </c>
      <c r="K5" s="22" t="s">
        <v>10</v>
      </c>
    </row>
    <row r="6" spans="1:11" ht="51" customHeight="1">
      <c r="A6" s="23" t="s">
        <v>73</v>
      </c>
      <c r="B6" s="21"/>
      <c r="C6" s="22" t="s">
        <v>62</v>
      </c>
      <c r="D6" s="14"/>
      <c r="E6" s="23">
        <v>10</v>
      </c>
      <c r="F6" s="12"/>
      <c r="G6" s="22">
        <v>7</v>
      </c>
      <c r="I6" s="23">
        <v>11</v>
      </c>
      <c r="J6" s="12"/>
      <c r="K6" s="22">
        <v>7</v>
      </c>
    </row>
    <row r="7" spans="1:11">
      <c r="A7" s="23" t="s">
        <v>70</v>
      </c>
      <c r="B7" s="21">
        <v>3</v>
      </c>
      <c r="C7" s="22" t="s">
        <v>59</v>
      </c>
      <c r="D7" s="14"/>
      <c r="E7" s="31" t="s">
        <v>15</v>
      </c>
      <c r="F7" s="21">
        <v>4</v>
      </c>
      <c r="G7" s="22" t="s">
        <v>4</v>
      </c>
      <c r="I7" s="23" t="s">
        <v>5</v>
      </c>
      <c r="J7" s="21">
        <v>5</v>
      </c>
      <c r="K7" s="22" t="s">
        <v>24</v>
      </c>
    </row>
    <row r="8" spans="1:11">
      <c r="A8" s="24"/>
      <c r="B8" s="21"/>
      <c r="C8" s="25"/>
      <c r="E8" s="24"/>
      <c r="F8" s="21"/>
      <c r="G8" s="25"/>
      <c r="I8" s="24"/>
      <c r="J8" s="21"/>
      <c r="K8" s="25"/>
    </row>
    <row r="9" spans="1:11">
      <c r="A9" s="23"/>
      <c r="B9" s="21" t="s">
        <v>78</v>
      </c>
      <c r="C9" s="22"/>
      <c r="D9" s="14"/>
      <c r="E9" s="23" t="s">
        <v>3</v>
      </c>
      <c r="F9" s="21">
        <v>2</v>
      </c>
      <c r="G9" s="22" t="s">
        <v>9</v>
      </c>
      <c r="H9" s="13"/>
      <c r="I9" s="31" t="s">
        <v>28</v>
      </c>
      <c r="J9" s="21">
        <v>2</v>
      </c>
      <c r="K9" s="22" t="s">
        <v>6</v>
      </c>
    </row>
    <row r="10" spans="1:11" ht="51" customHeight="1">
      <c r="A10" s="23" t="s">
        <v>60</v>
      </c>
      <c r="B10" s="21"/>
      <c r="C10" s="22" t="s">
        <v>79</v>
      </c>
      <c r="D10" s="14"/>
      <c r="E10" s="23">
        <v>11</v>
      </c>
      <c r="F10" s="12"/>
      <c r="G10" s="22">
        <v>8</v>
      </c>
      <c r="I10" s="23">
        <v>12</v>
      </c>
      <c r="J10" s="12"/>
      <c r="K10" s="22">
        <v>8</v>
      </c>
    </row>
    <row r="11" spans="1:11" ht="14.25" thickBot="1">
      <c r="A11" s="29" t="s">
        <v>72</v>
      </c>
      <c r="B11" s="27">
        <v>4</v>
      </c>
      <c r="C11" s="30" t="s">
        <v>71</v>
      </c>
      <c r="D11" s="14"/>
      <c r="E11" s="20" t="s">
        <v>17</v>
      </c>
      <c r="F11" s="21">
        <v>5</v>
      </c>
      <c r="G11" s="22" t="s">
        <v>16</v>
      </c>
      <c r="I11" s="23" t="s">
        <v>22</v>
      </c>
      <c r="J11" s="21">
        <v>6</v>
      </c>
      <c r="K11" s="33" t="s">
        <v>25</v>
      </c>
    </row>
    <row r="12" spans="1:11">
      <c r="A12" s="21"/>
      <c r="B12" s="21"/>
      <c r="C12" s="21"/>
      <c r="E12" s="24"/>
      <c r="F12" s="21"/>
      <c r="G12" s="25"/>
      <c r="I12" s="24"/>
      <c r="J12" s="21"/>
      <c r="K12" s="25"/>
    </row>
    <row r="13" spans="1:11">
      <c r="A13" s="21"/>
      <c r="B13" s="21"/>
      <c r="C13" s="21"/>
      <c r="E13" s="23" t="s">
        <v>5</v>
      </c>
      <c r="F13" s="21">
        <v>3</v>
      </c>
      <c r="G13" s="22" t="s">
        <v>18</v>
      </c>
      <c r="I13" s="24"/>
      <c r="J13" s="21" t="s">
        <v>8</v>
      </c>
      <c r="K13" s="25"/>
    </row>
    <row r="14" spans="1:11" ht="51" customHeight="1">
      <c r="A14" s="40"/>
      <c r="B14" s="21"/>
      <c r="C14" s="41"/>
      <c r="D14" s="14"/>
      <c r="E14" s="23">
        <v>12</v>
      </c>
      <c r="F14" s="12"/>
      <c r="G14" s="22">
        <v>9</v>
      </c>
      <c r="I14" s="23">
        <v>13</v>
      </c>
      <c r="J14" s="21"/>
      <c r="K14" s="22">
        <v>3</v>
      </c>
    </row>
    <row r="15" spans="1:11" ht="14.25" thickBot="1">
      <c r="A15" s="40"/>
      <c r="B15" s="21"/>
      <c r="C15" s="41"/>
      <c r="D15" s="14"/>
      <c r="E15" s="29" t="s">
        <v>20</v>
      </c>
      <c r="F15" s="27">
        <v>6</v>
      </c>
      <c r="G15" s="32" t="s">
        <v>19</v>
      </c>
      <c r="I15" s="23" t="s">
        <v>26</v>
      </c>
      <c r="J15" s="21">
        <v>9</v>
      </c>
      <c r="K15" s="33" t="s">
        <v>27</v>
      </c>
    </row>
    <row r="16" spans="1:11">
      <c r="I16" s="24"/>
      <c r="J16" s="21"/>
      <c r="K16" s="25"/>
    </row>
    <row r="17" spans="1:11">
      <c r="I17" s="24"/>
      <c r="J17" s="21" t="s">
        <v>4</v>
      </c>
      <c r="K17" s="25"/>
    </row>
    <row r="18" spans="1:11" ht="51" customHeight="1">
      <c r="I18" s="23">
        <v>14</v>
      </c>
      <c r="J18" s="21"/>
      <c r="K18" s="22">
        <v>4</v>
      </c>
    </row>
    <row r="19" spans="1:11" ht="14.25" thickBot="1">
      <c r="I19" s="29" t="s">
        <v>3</v>
      </c>
      <c r="J19" s="27">
        <v>10</v>
      </c>
      <c r="K19" s="30" t="s">
        <v>14</v>
      </c>
    </row>
    <row r="20" spans="1:11" ht="14.25" thickBot="1"/>
    <row r="21" spans="1:11">
      <c r="A21" s="17"/>
      <c r="B21" s="18" t="s">
        <v>30</v>
      </c>
      <c r="C21" s="19"/>
      <c r="E21" s="17"/>
      <c r="F21" s="18" t="s">
        <v>32</v>
      </c>
      <c r="G21" s="19"/>
      <c r="I21" s="17"/>
      <c r="J21" s="18" t="s">
        <v>37</v>
      </c>
      <c r="K21" s="19"/>
    </row>
    <row r="22" spans="1:11">
      <c r="A22" s="23" t="s">
        <v>6</v>
      </c>
      <c r="B22" s="21">
        <v>1</v>
      </c>
      <c r="C22" s="34" t="s">
        <v>31</v>
      </c>
      <c r="E22" s="24"/>
      <c r="F22" s="21" t="s">
        <v>10</v>
      </c>
      <c r="G22" s="25"/>
      <c r="I22" s="24"/>
      <c r="J22" s="21" t="s">
        <v>10</v>
      </c>
      <c r="K22" s="25"/>
    </row>
    <row r="23" spans="1:11" ht="51" customHeight="1">
      <c r="A23" s="23">
        <v>7</v>
      </c>
      <c r="B23" s="12"/>
      <c r="C23" s="22">
        <v>5</v>
      </c>
      <c r="E23" s="35" t="s">
        <v>24</v>
      </c>
      <c r="F23" s="21"/>
      <c r="G23" s="36" t="s">
        <v>6</v>
      </c>
      <c r="I23" s="23">
        <v>5</v>
      </c>
      <c r="J23" s="21"/>
      <c r="K23" s="22">
        <v>1</v>
      </c>
    </row>
    <row r="24" spans="1:11">
      <c r="A24" s="23" t="s">
        <v>10</v>
      </c>
      <c r="B24" s="21">
        <v>3</v>
      </c>
      <c r="C24" s="22" t="s">
        <v>5</v>
      </c>
      <c r="E24" s="23" t="s">
        <v>16</v>
      </c>
      <c r="F24" s="21">
        <v>19</v>
      </c>
      <c r="G24" s="22" t="s">
        <v>9</v>
      </c>
      <c r="I24" s="24" t="s">
        <v>8</v>
      </c>
      <c r="J24" s="21">
        <v>3</v>
      </c>
      <c r="K24" s="180" t="s">
        <v>38</v>
      </c>
    </row>
    <row r="25" spans="1:11">
      <c r="A25" s="24"/>
      <c r="B25" s="21"/>
      <c r="C25" s="25"/>
      <c r="E25" s="24"/>
      <c r="F25" s="21"/>
      <c r="G25" s="25"/>
      <c r="I25" s="24"/>
      <c r="J25" s="21"/>
      <c r="K25" s="180"/>
    </row>
    <row r="26" spans="1:11">
      <c r="A26" s="23" t="s">
        <v>8</v>
      </c>
      <c r="B26" s="21">
        <v>2</v>
      </c>
      <c r="C26" s="22" t="s">
        <v>2</v>
      </c>
      <c r="E26" s="23" t="s">
        <v>22</v>
      </c>
      <c r="F26" s="21">
        <v>2</v>
      </c>
      <c r="G26" s="22" t="s">
        <v>7</v>
      </c>
      <c r="I26" s="24"/>
      <c r="J26" s="21" t="s">
        <v>4</v>
      </c>
      <c r="K26" s="25"/>
    </row>
    <row r="27" spans="1:11" ht="51" customHeight="1">
      <c r="A27" s="23">
        <v>8</v>
      </c>
      <c r="B27" s="12"/>
      <c r="C27" s="22">
        <v>6</v>
      </c>
      <c r="E27" s="23">
        <v>11</v>
      </c>
      <c r="F27" s="12"/>
      <c r="G27" s="22">
        <v>8</v>
      </c>
      <c r="I27" s="23">
        <v>6</v>
      </c>
      <c r="J27" s="21"/>
      <c r="K27" s="22">
        <v>2</v>
      </c>
    </row>
    <row r="28" spans="1:11" ht="14.25" thickBot="1">
      <c r="A28" s="29" t="s">
        <v>9</v>
      </c>
      <c r="B28" s="27">
        <v>4</v>
      </c>
      <c r="C28" s="30" t="s">
        <v>7</v>
      </c>
      <c r="E28" s="23" t="s">
        <v>33</v>
      </c>
      <c r="F28" s="21">
        <v>5</v>
      </c>
      <c r="G28" s="22" t="s">
        <v>14</v>
      </c>
      <c r="I28" s="37" t="s">
        <v>39</v>
      </c>
      <c r="J28" s="21">
        <v>4</v>
      </c>
      <c r="K28" s="180" t="s">
        <v>40</v>
      </c>
    </row>
    <row r="29" spans="1:11">
      <c r="E29" s="24"/>
      <c r="F29" s="21"/>
      <c r="G29" s="25"/>
      <c r="I29" s="24"/>
      <c r="J29" s="21"/>
      <c r="K29" s="180"/>
    </row>
    <row r="30" spans="1:11">
      <c r="E30" s="23" t="s">
        <v>4</v>
      </c>
      <c r="F30" s="21">
        <v>3</v>
      </c>
      <c r="G30" s="34" t="s">
        <v>34</v>
      </c>
      <c r="I30" s="24"/>
      <c r="J30" s="21" t="s">
        <v>10</v>
      </c>
      <c r="K30" s="25"/>
    </row>
    <row r="31" spans="1:11" ht="51" customHeight="1">
      <c r="E31" s="23">
        <v>12</v>
      </c>
      <c r="F31" s="12"/>
      <c r="G31" s="22">
        <v>9</v>
      </c>
      <c r="I31" s="35" t="s">
        <v>43</v>
      </c>
      <c r="J31" s="21"/>
      <c r="K31" s="38" t="s">
        <v>41</v>
      </c>
    </row>
    <row r="32" spans="1:11" ht="14.25" thickBot="1">
      <c r="E32" s="29" t="s">
        <v>35</v>
      </c>
      <c r="F32" s="27">
        <v>6</v>
      </c>
      <c r="G32" s="30" t="s">
        <v>8</v>
      </c>
      <c r="I32" s="26"/>
      <c r="J32" s="39" t="s">
        <v>42</v>
      </c>
      <c r="K32" s="28"/>
    </row>
    <row r="33" spans="1:11" ht="14.25" thickBot="1"/>
    <row r="34" spans="1:11">
      <c r="A34" s="17"/>
      <c r="B34" s="18" t="s">
        <v>50</v>
      </c>
      <c r="C34" s="18"/>
      <c r="D34" s="18"/>
      <c r="E34" s="18"/>
      <c r="F34" s="18"/>
      <c r="G34" s="18"/>
      <c r="H34" s="18"/>
      <c r="I34" s="18"/>
      <c r="J34" s="18"/>
      <c r="K34" s="19"/>
    </row>
    <row r="35" spans="1:11">
      <c r="A35" s="24"/>
      <c r="B35" s="21" t="s">
        <v>44</v>
      </c>
      <c r="C35" s="21"/>
      <c r="D35" s="21"/>
      <c r="E35" s="21"/>
      <c r="F35" s="21" t="s">
        <v>10</v>
      </c>
      <c r="G35" s="21"/>
      <c r="H35" s="21"/>
      <c r="I35" s="40" t="s">
        <v>47</v>
      </c>
      <c r="J35" s="21">
        <v>3</v>
      </c>
      <c r="K35" s="22" t="s">
        <v>48</v>
      </c>
    </row>
    <row r="36" spans="1:11" ht="51" customHeight="1">
      <c r="A36" s="23">
        <v>8</v>
      </c>
      <c r="B36" s="21"/>
      <c r="C36" s="41">
        <v>1</v>
      </c>
      <c r="D36" s="21"/>
      <c r="E36" s="40">
        <v>9</v>
      </c>
      <c r="F36" s="21"/>
      <c r="G36" s="41">
        <v>2</v>
      </c>
      <c r="H36" s="21"/>
      <c r="I36" s="40">
        <v>10</v>
      </c>
      <c r="J36" s="11"/>
      <c r="K36" s="22">
        <v>7</v>
      </c>
    </row>
    <row r="37" spans="1:11" ht="14.25" thickBot="1">
      <c r="A37" s="29" t="s">
        <v>45</v>
      </c>
      <c r="B37" s="27">
        <v>5</v>
      </c>
      <c r="C37" s="42" t="s">
        <v>8</v>
      </c>
      <c r="D37" s="27"/>
      <c r="E37" s="43" t="s">
        <v>46</v>
      </c>
      <c r="F37" s="27">
        <v>6</v>
      </c>
      <c r="G37" s="42" t="s">
        <v>5</v>
      </c>
      <c r="H37" s="27"/>
      <c r="I37" s="43" t="s">
        <v>49</v>
      </c>
      <c r="J37" s="27">
        <v>4</v>
      </c>
      <c r="K37" s="30" t="s">
        <v>16</v>
      </c>
    </row>
  </sheetData>
  <mergeCells count="2">
    <mergeCell ref="K24:K25"/>
    <mergeCell ref="K28:K29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G22"/>
  <sheetViews>
    <sheetView workbookViewId="0">
      <selection activeCell="G3" sqref="G3:G19"/>
    </sheetView>
  </sheetViews>
  <sheetFormatPr defaultRowHeight="13.5"/>
  <cols>
    <col min="6" max="6" width="17.375" bestFit="1" customWidth="1"/>
  </cols>
  <sheetData>
    <row r="3" spans="1:7">
      <c r="A3" s="157" t="s">
        <v>104</v>
      </c>
      <c r="B3" s="157">
        <f>COUNTIF($F$3:$G$22,"唐津・北茂安・佐賀")</f>
        <v>3</v>
      </c>
      <c r="C3" t="s">
        <v>63</v>
      </c>
      <c r="E3">
        <v>1</v>
      </c>
      <c r="F3" t="s">
        <v>123</v>
      </c>
      <c r="G3" t="s">
        <v>1</v>
      </c>
    </row>
    <row r="4" spans="1:7">
      <c r="A4" s="157" t="s">
        <v>105</v>
      </c>
      <c r="B4" s="157">
        <f>COUNTIF($F$3:$G$22,"浮羽")</f>
        <v>3</v>
      </c>
      <c r="C4" t="s">
        <v>1</v>
      </c>
      <c r="E4">
        <v>2</v>
      </c>
      <c r="F4" t="s">
        <v>77</v>
      </c>
      <c r="G4" t="s">
        <v>4</v>
      </c>
    </row>
    <row r="5" spans="1:7">
      <c r="A5" s="157" t="s">
        <v>106</v>
      </c>
      <c r="B5" s="157">
        <f>COUNTIF($F$3:$G$22,"ゆのき")</f>
        <v>3</v>
      </c>
      <c r="C5" t="s">
        <v>58</v>
      </c>
      <c r="E5">
        <v>3</v>
      </c>
      <c r="F5" t="s">
        <v>58</v>
      </c>
      <c r="G5" t="s">
        <v>8</v>
      </c>
    </row>
    <row r="6" spans="1:7">
      <c r="A6" s="157" t="s">
        <v>107</v>
      </c>
      <c r="B6" s="157">
        <f>COUNTIF($F$3:$G$22,"城南")</f>
        <v>3</v>
      </c>
      <c r="C6" t="s">
        <v>8</v>
      </c>
      <c r="E6">
        <v>4</v>
      </c>
      <c r="F6" t="s">
        <v>2</v>
      </c>
      <c r="G6" t="s">
        <v>7</v>
      </c>
    </row>
    <row r="7" spans="1:7">
      <c r="A7" s="157" t="s">
        <v>114</v>
      </c>
      <c r="B7" s="157">
        <f>COUNTIF($F$3:$G$22,"ブランビー")</f>
        <v>3</v>
      </c>
      <c r="C7" t="s">
        <v>77</v>
      </c>
      <c r="E7">
        <v>5</v>
      </c>
      <c r="F7" t="s">
        <v>61</v>
      </c>
      <c r="G7" t="s">
        <v>1</v>
      </c>
    </row>
    <row r="8" spans="1:7">
      <c r="A8" s="157" t="s">
        <v>108</v>
      </c>
      <c r="B8" s="157">
        <f>COUNTIF($F$3:$G$22,"大村")</f>
        <v>3</v>
      </c>
      <c r="C8" t="s">
        <v>9</v>
      </c>
      <c r="E8">
        <v>6</v>
      </c>
      <c r="F8" t="s">
        <v>77</v>
      </c>
      <c r="G8" t="s">
        <v>5</v>
      </c>
    </row>
    <row r="9" spans="1:7">
      <c r="A9" s="157" t="s">
        <v>109</v>
      </c>
      <c r="B9" s="157">
        <f>COUNTIF($F$3:$G$22,"笹丘")</f>
        <v>3</v>
      </c>
      <c r="C9" t="s">
        <v>4</v>
      </c>
      <c r="E9">
        <v>7</v>
      </c>
      <c r="F9" t="s">
        <v>9</v>
      </c>
      <c r="G9" t="s">
        <v>8</v>
      </c>
    </row>
    <row r="10" spans="1:7">
      <c r="A10" s="157" t="s">
        <v>110</v>
      </c>
      <c r="B10" s="157">
        <f>COUNTIF($F$3:$G$22,"時津")</f>
        <v>3</v>
      </c>
      <c r="C10" t="s">
        <v>2</v>
      </c>
      <c r="E10">
        <v>8</v>
      </c>
      <c r="F10" t="s">
        <v>4</v>
      </c>
      <c r="G10" t="s">
        <v>2</v>
      </c>
    </row>
    <row r="11" spans="1:7">
      <c r="A11" s="157" t="s">
        <v>111</v>
      </c>
      <c r="B11" s="157">
        <f>COUNTIF($F$3:$G$22,"太宰府")</f>
        <v>3</v>
      </c>
      <c r="C11" t="s">
        <v>7</v>
      </c>
      <c r="E11">
        <v>9</v>
      </c>
      <c r="F11" t="s">
        <v>115</v>
      </c>
      <c r="G11" t="s">
        <v>58</v>
      </c>
    </row>
    <row r="12" spans="1:7">
      <c r="A12" s="157" t="s">
        <v>112</v>
      </c>
      <c r="B12" s="157">
        <f>COUNTIF($F$3:$G$22,"長与")</f>
        <v>3</v>
      </c>
      <c r="C12" t="s">
        <v>5</v>
      </c>
      <c r="E12">
        <v>10</v>
      </c>
      <c r="F12" t="s">
        <v>77</v>
      </c>
      <c r="G12" t="s">
        <v>7</v>
      </c>
    </row>
    <row r="13" spans="1:7">
      <c r="A13" s="157" t="s">
        <v>113</v>
      </c>
      <c r="B13" s="157">
        <f>COUNTIF($F$3:$G$22,"ぎんなん")</f>
        <v>3</v>
      </c>
      <c r="C13" t="s">
        <v>61</v>
      </c>
      <c r="E13">
        <v>11</v>
      </c>
      <c r="F13" t="s">
        <v>8</v>
      </c>
      <c r="G13" t="s">
        <v>1</v>
      </c>
    </row>
    <row r="14" spans="1:7">
      <c r="E14">
        <v>12</v>
      </c>
      <c r="F14" t="s">
        <v>4</v>
      </c>
      <c r="G14" t="s">
        <v>5</v>
      </c>
    </row>
    <row r="15" spans="1:7">
      <c r="E15">
        <v>13</v>
      </c>
      <c r="F15" t="s">
        <v>9</v>
      </c>
      <c r="G15" t="s">
        <v>61</v>
      </c>
    </row>
    <row r="16" spans="1:7">
      <c r="E16">
        <v>14</v>
      </c>
      <c r="F16" t="s">
        <v>7</v>
      </c>
      <c r="G16" t="s">
        <v>5</v>
      </c>
    </row>
    <row r="17" spans="5:7">
      <c r="E17">
        <v>15</v>
      </c>
      <c r="F17" t="s">
        <v>58</v>
      </c>
      <c r="G17" t="s">
        <v>61</v>
      </c>
    </row>
    <row r="18" spans="5:7">
      <c r="E18">
        <v>16</v>
      </c>
      <c r="F18" t="s">
        <v>115</v>
      </c>
      <c r="G18" t="s">
        <v>9</v>
      </c>
    </row>
    <row r="19" spans="5:7">
      <c r="E19">
        <v>17</v>
      </c>
      <c r="F19" t="s">
        <v>2</v>
      </c>
      <c r="G19" t="s">
        <v>120</v>
      </c>
    </row>
    <row r="20" spans="5:7">
      <c r="E20">
        <v>18</v>
      </c>
    </row>
    <row r="21" spans="5:7">
      <c r="E21">
        <v>19</v>
      </c>
    </row>
    <row r="22" spans="5:7">
      <c r="E22">
        <v>20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ゲームタイムテーブル</vt:lpstr>
      <vt:lpstr>対戦表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</dc:creator>
  <cp:lastModifiedBy>mori</cp:lastModifiedBy>
  <cp:lastPrinted>2015-09-28T11:12:12Z</cp:lastPrinted>
  <dcterms:created xsi:type="dcterms:W3CDTF">2015-09-23T12:24:00Z</dcterms:created>
  <dcterms:modified xsi:type="dcterms:W3CDTF">2015-10-02T07:16:39Z</dcterms:modified>
</cp:coreProperties>
</file>